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22980" windowHeight="8736"/>
  </bookViews>
  <sheets>
    <sheet name="Entergy Louisiana, LLC" sheetId="1" r:id="rId1"/>
  </sheets>
  <definedNames>
    <definedName name="__123Graph_B"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Dist_Bin" hidden="1">#REF!</definedName>
    <definedName name="_Dist_Values" hidden="1">#REF!</definedName>
    <definedName name="_Fill"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localSheetId="0" hidden="1">#REF!</definedName>
    <definedName name="_Sort" hidden="1">#REF!</definedName>
    <definedName name="_Table1_Out"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S2DocOpenMode" hidden="1">"AS2DocumentEdit"</definedName>
    <definedName name="gIsBlank" hidden="1">ISBLANK(gIsRef)</definedName>
    <definedName name="gIsError" hidden="1">ISERROR(gIsRef)</definedName>
    <definedName name="gIsInPrintArea" hidden="1">NOT(ISERROR(gIsRef !Print_Area))</definedName>
    <definedName name="gIsInPrintTitles" hidden="1">NOT(ISERROR(gIsRef !Print_Titles))</definedName>
    <definedName name="gIsNumber" hidden="1">ISNUMBER(gIsRef)</definedName>
    <definedName name="gIsPreviousSheet" hidden="1">PrevShtCellValue(gIsRef)&lt;&gt;gIsRef</definedName>
    <definedName name="gIsRef" hidden="1">INDIRECT("rc",FALSE)</definedName>
    <definedName name="gIsText" hidden="1">ISTEXT(gIsRef)</definedName>
    <definedName name="_xlnm.Print_Area" localSheetId="0">'Entergy Louisiana, LLC'!$A:$K</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Value" localSheetId="0" hidden="1">{"assumptions",#N/A,FALSE,"Scenario 1";"valuation",#N/A,FALSE,"Scenario 1"}</definedName>
    <definedName name="Value" hidden="1">{"assumptions",#N/A,FALSE,"Scenario 1";"valuation",#N/A,FALSE,"Scenario 1"}</definedName>
    <definedName name="wrn.ARKANSAS." hidden="1">{#N/A,#N/A,FALSE,"LOCAL.XLS"}</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LOUISIANA." hidden="1">{#N/A,#N/A,FALSE,"LOCAL.XLS"}</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G262" i="1" l="1"/>
  <c r="D257" i="1"/>
  <c r="D259" i="1"/>
  <c r="D264" i="1"/>
  <c r="D265" i="1"/>
  <c r="E262" i="1"/>
  <c r="I262" i="1"/>
  <c r="G263" i="1"/>
  <c r="E263" i="1"/>
  <c r="I263" i="1"/>
  <c r="E264" i="1"/>
  <c r="I264" i="1"/>
  <c r="I265" i="1"/>
  <c r="I220" i="1"/>
  <c r="I223" i="1"/>
  <c r="I225" i="1"/>
  <c r="I233" i="1"/>
  <c r="I228" i="1"/>
  <c r="I230" i="1"/>
  <c r="I232" i="1"/>
  <c r="I234" i="1"/>
  <c r="G147" i="1"/>
  <c r="I147" i="1"/>
  <c r="G149" i="1"/>
  <c r="I149" i="1"/>
  <c r="G238" i="1"/>
  <c r="E239" i="1"/>
  <c r="G239" i="1"/>
  <c r="G240" i="1"/>
  <c r="G241" i="1"/>
  <c r="G242" i="1"/>
  <c r="D242" i="1"/>
  <c r="I242" i="1"/>
  <c r="G84" i="1"/>
  <c r="G92" i="1"/>
  <c r="G150" i="1"/>
  <c r="I150" i="1"/>
  <c r="G151" i="1"/>
  <c r="I151" i="1"/>
  <c r="G152" i="1"/>
  <c r="I152" i="1"/>
  <c r="I148" i="1"/>
  <c r="I246" i="1"/>
  <c r="D248" i="1"/>
  <c r="G246" i="1"/>
  <c r="K246" i="1"/>
  <c r="G85" i="1"/>
  <c r="G93" i="1"/>
  <c r="G154" i="1"/>
  <c r="I154" i="1"/>
  <c r="I155" i="1"/>
  <c r="G153" i="1"/>
  <c r="I153" i="1"/>
  <c r="I156" i="1"/>
  <c r="I115" i="1"/>
  <c r="G116" i="1"/>
  <c r="I116" i="1"/>
  <c r="G82" i="1"/>
  <c r="I82" i="1"/>
  <c r="I84" i="1"/>
  <c r="I85" i="1"/>
  <c r="I86" i="1"/>
  <c r="D86" i="1"/>
  <c r="G86" i="1"/>
  <c r="G117" i="1"/>
  <c r="I117" i="1"/>
  <c r="I118" i="1"/>
  <c r="G90" i="1"/>
  <c r="G112" i="1"/>
  <c r="I112" i="1"/>
  <c r="I90" i="1"/>
  <c r="I98" i="1"/>
  <c r="I92" i="1"/>
  <c r="I100" i="1"/>
  <c r="I93" i="1"/>
  <c r="I101" i="1"/>
  <c r="I102" i="1"/>
  <c r="D97" i="1"/>
  <c r="D98" i="1"/>
  <c r="D99" i="1"/>
  <c r="D100" i="1"/>
  <c r="D101" i="1"/>
  <c r="D102" i="1"/>
  <c r="G102" i="1"/>
  <c r="G106" i="1"/>
  <c r="I106" i="1"/>
  <c r="G107" i="1"/>
  <c r="I107" i="1"/>
  <c r="G108" i="1"/>
  <c r="I108" i="1"/>
  <c r="G109" i="1"/>
  <c r="I109" i="1"/>
  <c r="I110" i="1"/>
  <c r="I120" i="1"/>
  <c r="I191" i="1"/>
  <c r="D176" i="1"/>
  <c r="D177" i="1"/>
  <c r="I185" i="1"/>
  <c r="G186" i="1"/>
  <c r="D180" i="1"/>
  <c r="D186" i="1"/>
  <c r="I186" i="1"/>
  <c r="D187" i="1"/>
  <c r="G187" i="1"/>
  <c r="I187" i="1"/>
  <c r="D188" i="1"/>
  <c r="G188" i="1"/>
  <c r="I188" i="1"/>
  <c r="I189" i="1"/>
  <c r="G160" i="1"/>
  <c r="G166" i="1"/>
  <c r="I166" i="1"/>
  <c r="G167" i="1"/>
  <c r="I167" i="1"/>
  <c r="G169" i="1"/>
  <c r="I169" i="1"/>
  <c r="G171" i="1"/>
  <c r="I171" i="1"/>
  <c r="G172" i="1"/>
  <c r="I172" i="1"/>
  <c r="I173" i="1"/>
  <c r="G159" i="1"/>
  <c r="I159" i="1"/>
  <c r="I160" i="1"/>
  <c r="G161" i="1"/>
  <c r="I161" i="1"/>
  <c r="I162" i="1"/>
  <c r="I194" i="1"/>
  <c r="I198" i="1"/>
  <c r="I202" i="1"/>
  <c r="I203" i="1"/>
  <c r="I205" i="1"/>
  <c r="I11" i="1"/>
  <c r="D14" i="1"/>
  <c r="G14" i="1"/>
  <c r="I14" i="1"/>
  <c r="I281" i="1"/>
  <c r="D15" i="1"/>
  <c r="F15" i="1"/>
  <c r="G15" i="1"/>
  <c r="I15" i="1"/>
  <c r="F16" i="1"/>
  <c r="G16" i="1"/>
  <c r="I16" i="1"/>
  <c r="F17" i="1"/>
  <c r="G17" i="1"/>
  <c r="I17" i="1"/>
  <c r="I18" i="1"/>
  <c r="I20" i="1"/>
  <c r="I23" i="1"/>
  <c r="I33" i="1"/>
  <c r="D35" i="1"/>
  <c r="D36" i="1"/>
  <c r="D39" i="1"/>
  <c r="I39" i="1"/>
  <c r="D40" i="1"/>
  <c r="I40" i="1"/>
  <c r="D41" i="1"/>
  <c r="I41" i="1"/>
  <c r="I44" i="1"/>
  <c r="I45" i="1"/>
  <c r="K70" i="1"/>
  <c r="A75" i="1"/>
  <c r="B89" i="1"/>
  <c r="F89" i="1"/>
  <c r="G89" i="1"/>
  <c r="B90" i="1"/>
  <c r="F90" i="1"/>
  <c r="B91" i="1"/>
  <c r="F91" i="1"/>
  <c r="G91" i="1"/>
  <c r="B92" i="1"/>
  <c r="F92" i="1"/>
  <c r="B93" i="1"/>
  <c r="F93" i="1"/>
  <c r="D94" i="1"/>
  <c r="I94" i="1"/>
  <c r="B97" i="1"/>
  <c r="B98" i="1"/>
  <c r="B99" i="1"/>
  <c r="B100" i="1"/>
  <c r="B101" i="1"/>
  <c r="F105" i="1"/>
  <c r="F108" i="1"/>
  <c r="D110" i="1"/>
  <c r="F112" i="1"/>
  <c r="D156" i="1"/>
  <c r="D115" i="1"/>
  <c r="D118" i="1"/>
  <c r="D120" i="1"/>
  <c r="K138" i="1"/>
  <c r="A142" i="1"/>
  <c r="F151" i="1"/>
  <c r="F152" i="1"/>
  <c r="F153" i="1"/>
  <c r="C154" i="1"/>
  <c r="B159" i="1"/>
  <c r="B161" i="1"/>
  <c r="D162" i="1"/>
  <c r="C167" i="1"/>
  <c r="F167" i="1"/>
  <c r="F170" i="1"/>
  <c r="C171" i="1"/>
  <c r="F171" i="1"/>
  <c r="D173" i="1"/>
  <c r="D191" i="1"/>
  <c r="D185" i="1"/>
  <c r="D189" i="1"/>
  <c r="D194" i="1"/>
  <c r="D205" i="1"/>
  <c r="H210" i="1"/>
  <c r="A215" i="1"/>
  <c r="N227" i="1"/>
  <c r="N229" i="1"/>
  <c r="N231" i="1"/>
  <c r="N236" i="1"/>
  <c r="N237" i="1"/>
  <c r="I244" i="1"/>
  <c r="I272" i="1"/>
  <c r="K285" i="1"/>
  <c r="A289" i="1"/>
  <c r="K330" i="1"/>
  <c r="K334" i="1"/>
  <c r="A338" i="1"/>
</calcChain>
</file>

<file path=xl/sharedStrings.xml><?xml version="1.0" encoding="utf-8"?>
<sst xmlns="http://schemas.openxmlformats.org/spreadsheetml/2006/main" count="467" uniqueCount="354">
  <si>
    <t>Excludes transaction-related costs relating to the ITC/Entergy transaction pursuant to FERC's June 20, 2013 order in Docket Nos. EC12-145, et. al.</t>
  </si>
  <si>
    <t>GG</t>
  </si>
  <si>
    <t>Excludes MISO transition costs deferred pursuant to FERC's April 3, 2012 order in Docket No. AC11-130.</t>
  </si>
  <si>
    <t>FF</t>
  </si>
  <si>
    <t>O&amp;M as identified by function in a footnote to Form 1, Page 354.</t>
  </si>
  <si>
    <t xml:space="preserve">The Wages and Salary amounts shall equal the values on Form 1, Page 354 plus the payroll charges from Entergy Services, Inc. and Entergy Operations, Inc. for electric </t>
  </si>
  <si>
    <t>EE</t>
  </si>
  <si>
    <t>The revenue requirement for transmission facilities constructed as Supplemental Upgrades for ELL.</t>
  </si>
  <si>
    <t>DD</t>
  </si>
  <si>
    <t>described in the ELL Network Customer Section 30.9 Credits Calculation Procedure.</t>
  </si>
  <si>
    <t xml:space="preserve">deleted to the extent they are eligible to receive the Section 30.9 credit.  The revenue requirement for each NITS customer will be calculated based on the process </t>
  </si>
  <si>
    <t xml:space="preserve">which owns integrated transmission facilities within the pricing zone.  Network Customers 1 &amp; 2 are indicative only, and additional customers may be added or </t>
  </si>
  <si>
    <t>The sum of ELL's net revenue requirement and the individual revenue requirements of each Network Integration Transmission Service (NITS) customer of ELL</t>
  </si>
  <si>
    <t>CC</t>
  </si>
  <si>
    <t xml:space="preserve"> Utilizing FERC Form 1 Data</t>
  </si>
  <si>
    <t xml:space="preserve">     Rate Formula Template</t>
  </si>
  <si>
    <t xml:space="preserve">Formula Rate - Non-Levelized </t>
  </si>
  <si>
    <t>Page 6 of 6</t>
  </si>
  <si>
    <t>has joined MISO and has calculated its transmission revenue requirement that will be recovered through the MISO tariff by using an effective Attachment O template.</t>
  </si>
  <si>
    <t xml:space="preserve">with a NITS customer which a) owns integrated transmission facilities within the pricing zone that are eligible to receive the Section 30.9 credit or b) is a Transmission Owner that </t>
  </si>
  <si>
    <t xml:space="preserve">Schedule 10-FERC charges should not be included in O&amp;M recovered under this Attachment O.  Also not included is any rent expense recorded in Account 567 that is associated </t>
  </si>
  <si>
    <t>BB</t>
  </si>
  <si>
    <t>Plant in Service, Accumulated Depreciation, and Depreciation Expense amounts exclude Asset Retirement Obligation amounts unless authorized by FERC.</t>
  </si>
  <si>
    <t>AA</t>
  </si>
  <si>
    <t xml:space="preserve">Removes from revenue credits revenues that are distributed pursuant to Schedules associated with Attachment MM of the Midwest ISO Tariff, since the Transmission Owner's Attachment O revenue requirements have already been reduced by the Attachment MM revenue requirements.  </t>
  </si>
  <si>
    <t>Z</t>
  </si>
  <si>
    <t>Pursuant to Attachment MM of the Midwest ISO Tariff, removes dollar amount of revenue requirements calculated pursuant to Attachment MM.</t>
  </si>
  <si>
    <t>Y</t>
  </si>
  <si>
    <t xml:space="preserve">Removes from revenue credits revenues that are distributed pursuant to Schedules associated with Attachment GG of the Midwest ISO Tariff, since the Transmission Owner's Attachment O revenue requirements have already been reduced by the Attachment GG revenue requirements.  </t>
  </si>
  <si>
    <t>X</t>
  </si>
  <si>
    <t>Pursuant to Attachment GG of the Midwest ISO Tariff, removes dollar amount of revenue requirements calculated pursuant to Attachment GG.</t>
  </si>
  <si>
    <t>W</t>
  </si>
  <si>
    <t xml:space="preserve">Account Nos. 561.4 and 561.8 consist of RTO expenses billed to load-serving entities and are not included in Transmission Owner revenue requirements.  </t>
  </si>
  <si>
    <t>V</t>
  </si>
  <si>
    <t>Account 456.1 entry shall be the annual total of the quarterly values reported at Form 1, 330.x.n.</t>
  </si>
  <si>
    <t>U</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</si>
  <si>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</si>
  <si>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</si>
  <si>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</si>
  <si>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</si>
  <si>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</si>
  <si>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</si>
  <si>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456.1 and all other uses are to be included in the divisor.</t>
  </si>
  <si>
    <t>Q</t>
  </si>
  <si>
    <t>Debt cost rate = long-term interest (Line 21) / long term debt (Line 27).  Preferred cost rate = preferred dividends (Line 22) / preferred outstanding (Line 28).   ROE will be supported in the original filing and no change in ROE may be made absent a filing with FERC.</t>
  </si>
  <si>
    <t>P</t>
  </si>
  <si>
    <t>Enter dollar amounts</t>
  </si>
  <si>
    <t>O</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</si>
  <si>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</si>
  <si>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N</t>
  </si>
  <si>
    <t>Removes transmission plant determined by Commission order to be state-jurisdictional according to the seven-factor test (until Form 1 balances are adjusted to reflect application of seven-factor test).</t>
  </si>
  <si>
    <t>M</t>
  </si>
  <si>
    <r>
      <t>Removes dollar amount of transmission expenses included in the OATT ancillary services rates, including Account Nos. 561.1, 561.2,</t>
    </r>
    <r>
      <rPr>
        <b/>
        <sz val="11"/>
        <rFont val="Times New Roman"/>
        <family val="1"/>
      </rPr>
      <t xml:space="preserve"> </t>
    </r>
    <r>
      <rPr>
        <sz val="11"/>
        <rFont val="Times New Roman"/>
        <family val="1"/>
      </rPr>
      <t xml:space="preserve"> 561.3, and 561.BA.</t>
    </r>
  </si>
  <si>
    <t>L</t>
  </si>
  <si>
    <t xml:space="preserve">  (percent of federal income tax deductible for state purposes)</t>
  </si>
  <si>
    <t>p =</t>
  </si>
  <si>
    <t xml:space="preserve">  (State Income Tax Rate or Composite SIT)</t>
  </si>
  <si>
    <t>SIT=</t>
  </si>
  <si>
    <t>FIT =</t>
  </si>
  <si>
    <t>Inputs Required:</t>
  </si>
  <si>
    <t xml:space="preserve">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</si>
  <si>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The Tax Effect of Permanent Differences captures the differences in the income taxes due under the Federal and State calculations and the income taxes calculated in Attachment O.</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</si>
  <si>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</si>
  <si>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</si>
  <si>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</si>
  <si>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</si>
  <si>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</si>
  <si>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</si>
  <si>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</si>
  <si>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</si>
  <si>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</si>
  <si>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as well as any amounts related to FASB 109 that are associated with unregulated or disallowed plant.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1.167(1)-1(h)(6).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</si>
  <si>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</si>
  <si>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</si>
  <si>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</si>
  <si>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</si>
  <si>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</si>
  <si>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</si>
  <si>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 at the time of the applicable pricing zone coincident monthly peaks.</t>
  </si>
  <si>
    <t>B</t>
  </si>
  <si>
    <t>Peak as would be reported on Page 400 of Form 1 as adjusted for known load or service changes at the time of the applicable pricing zone coincident monthly peaks.</t>
  </si>
  <si>
    <t>A</t>
  </si>
  <si>
    <t>Letter</t>
  </si>
  <si>
    <t>Note</t>
  </si>
  <si>
    <t>References to data from FERC Form 1 are indicated as:   #.y.x  (Page, Line, Column)</t>
  </si>
  <si>
    <t>General Note:   References to Pages in this formulary rate are indicated as:  (Page #, Line #, Col. #)</t>
  </si>
  <si>
    <t>Page 5 of 6</t>
  </si>
  <si>
    <t>Attachment O - ELL</t>
  </si>
  <si>
    <t>Total of (a)-(b)-(c)-(d)</t>
  </si>
  <si>
    <t>d. Transmission charges from Schedules associated with Attachment MM  (Note Z)</t>
  </si>
  <si>
    <t>36b</t>
  </si>
  <si>
    <t>c. Transmission charges from Schedules associated with Attachment GG (Note X)</t>
  </si>
  <si>
    <t>36a</t>
  </si>
  <si>
    <t>b. Transmission charges for all transmission transactions included in Divisor on Page 1</t>
  </si>
  <si>
    <t xml:space="preserve">a. Transmission charges for all transmission transactions </t>
  </si>
  <si>
    <t>ACCOUNT 456.1 (OTHER ELECTRIC REVENUES)  (Note U) (330.x.n)</t>
  </si>
  <si>
    <t>ACCOUNT 454 (RENT FROM ELECTRIC PROPERTY)  (Note R)</t>
  </si>
  <si>
    <t>Total of (a)-(b)</t>
  </si>
  <si>
    <t>b. Bundled Sales for Resale included in Divisor on Page 1</t>
  </si>
  <si>
    <t>a. Bundled Non-RQ Sales for Resale (311.x.h)</t>
  </si>
  <si>
    <t>Load</t>
  </si>
  <si>
    <t>ACCOUNT 447 (SALES FOR RESALE) (310-311) (Note Q)</t>
  </si>
  <si>
    <t>REVENUE CREDITS</t>
  </si>
  <si>
    <t>= R</t>
  </si>
  <si>
    <t>Total  (Sum Lines 27-29)</t>
  </si>
  <si>
    <t>Common Stock  (Line 26)</t>
  </si>
  <si>
    <t>Preferred Stock  (112.3.c)</t>
  </si>
  <si>
    <t>= WCLTD</t>
  </si>
  <si>
    <t>Long Term Debt (112, sum of 18.c through 21.c)</t>
  </si>
  <si>
    <t>Weighted</t>
  </si>
  <si>
    <t>(Note P)</t>
  </si>
  <si>
    <t>%</t>
  </si>
  <si>
    <t>$</t>
  </si>
  <si>
    <t>Cost</t>
  </si>
  <si>
    <t>Common Stock (Sum Lines 23-25)</t>
  </si>
  <si>
    <t>Less Account 216.1 (112.12.c)  (enter negative)</t>
  </si>
  <si>
    <t xml:space="preserve">Less Preferred Stock (Line 28) </t>
  </si>
  <si>
    <t>Proprietary Capital (112.16.c)</t>
  </si>
  <si>
    <t>Development of Common Stock:</t>
  </si>
  <si>
    <r>
      <t>Preferred Dividends (118.29</t>
    </r>
    <r>
      <rPr>
        <sz val="8.8000000000000007"/>
        <rFont val="Times New Roman"/>
        <family val="1"/>
      </rPr>
      <t>.</t>
    </r>
    <r>
      <rPr>
        <sz val="11"/>
        <rFont val="Times New Roman"/>
        <family val="1"/>
      </rPr>
      <t>c) (positive number)</t>
    </r>
  </si>
  <si>
    <t>Long Term Interest (117, sum of 62.c through 67.c)</t>
  </si>
  <si>
    <t>RETURN (R)</t>
  </si>
  <si>
    <t>Total  (Sum Lines 17 - 19)</t>
  </si>
  <si>
    <t>201.3.e</t>
  </si>
  <si>
    <t>Water</t>
  </si>
  <si>
    <t>=</t>
  </si>
  <si>
    <t>*</t>
  </si>
  <si>
    <t>201.3.d</t>
  </si>
  <si>
    <t>Gas</t>
  </si>
  <si>
    <t>CE</t>
  </si>
  <si>
    <t>(Line 16)</t>
  </si>
  <si>
    <t>(Line 17 / Line 20)</t>
  </si>
  <si>
    <t>200.3.c</t>
  </si>
  <si>
    <t>Electric</t>
  </si>
  <si>
    <t>% Electric</t>
  </si>
  <si>
    <t>COMMON PLANT ALLOCATOR  (CE)  (Note O)</t>
  </si>
  <si>
    <t>WS</t>
  </si>
  <si>
    <t>Total  (Sum Lines 12-15)</t>
  </si>
  <si>
    <t>($ / Allocation)</t>
  </si>
  <si>
    <t>354.24, 25, 26.b</t>
  </si>
  <si>
    <t>Other</t>
  </si>
  <si>
    <t>W&amp;S Allocator</t>
  </si>
  <si>
    <t>354.23.b</t>
  </si>
  <si>
    <t>Distribution</t>
  </si>
  <si>
    <t>354.21.b</t>
  </si>
  <si>
    <t>Transmission</t>
  </si>
  <si>
    <t>354.20.b</t>
  </si>
  <si>
    <t>Production</t>
  </si>
  <si>
    <t>Net Schedule 1 Expenses (Acct 561.1-561.3 minus Credits)</t>
  </si>
  <si>
    <t>Allocation</t>
  </si>
  <si>
    <t>TP</t>
  </si>
  <si>
    <t>Form 1 Reference</t>
  </si>
  <si>
    <t>total Revenue Credits</t>
  </si>
  <si>
    <r>
      <t xml:space="preserve">WAGES &amp; SALARY ALLOCATOR (W&amp;S) (Notes </t>
    </r>
    <r>
      <rPr>
        <sz val="11"/>
        <rFont val="Times New Roman"/>
        <family val="1"/>
      </rPr>
      <t>EE, FF and GG)</t>
    </r>
  </si>
  <si>
    <t>transactions w/ load not in divisor</t>
  </si>
  <si>
    <t>non-firm</t>
  </si>
  <si>
    <t>TE =</t>
  </si>
  <si>
    <t>Percentage of transmission expenses included in ISO Rates  (Line 9 times Line 10)</t>
  </si>
  <si>
    <t>transactions &lt;1 yr</t>
  </si>
  <si>
    <t>Percentage of transmission plant included in ISO Rates  (Line 5)</t>
  </si>
  <si>
    <t>Revenue Credits for Sched 1 Acct 561.1 - 561.3</t>
  </si>
  <si>
    <t>Percentage of transmission expenses after adjustment  (Line 8 divided by Line 6)</t>
  </si>
  <si>
    <t>Acct 561.1 - 561.3 available for Schedule 1</t>
  </si>
  <si>
    <t>Acct 561.BA for Schedule 24</t>
  </si>
  <si>
    <t>Included transmission expenses  (Line 6 less Line 7)</t>
  </si>
  <si>
    <t>Acct 561.1 - 561.3, 561.BA included in Line 7</t>
  </si>
  <si>
    <t>Less transmission expenses included in OATT Ancillary Services  (Note L)</t>
  </si>
  <si>
    <t>Schedule 1 Recoverable Expenses</t>
  </si>
  <si>
    <t>Total transmission expenses  (Page 3, Line 1, Column 3)</t>
  </si>
  <si>
    <t>TRANSMISSION EXPENSES  (Notes FF and GG)</t>
  </si>
  <si>
    <t>Please fill out info requested in the box below</t>
  </si>
  <si>
    <t>TP =</t>
  </si>
  <si>
    <t>Percentage of transmission plant included in ISO Rates  (Line 4 divided by Line 1)</t>
  </si>
  <si>
    <t>Transmission plant included in ISO rates  (Line 1 less Lines 2 &amp; 3)</t>
  </si>
  <si>
    <t>Less transmission plant included in OATT Ancillary Services  (Note N)</t>
  </si>
  <si>
    <t>Less transmission plant excluded from ISO rates  (Note M)</t>
  </si>
  <si>
    <t>Total transmission plant  (Page 2, Line 2, Column 3)</t>
  </si>
  <si>
    <t>TRANSMISSION PLANT INCLUDED IN ISO RATES</t>
  </si>
  <si>
    <t>No.</t>
  </si>
  <si>
    <t>Line</t>
  </si>
  <si>
    <t xml:space="preserve">                SUPPORTING CALCULATIONS AND NOTES</t>
  </si>
  <si>
    <t>Page 4 of 6</t>
  </si>
  <si>
    <r>
      <t>(Line 29 - Line 30 - Line 30a - Line 30b</t>
    </r>
    <r>
      <rPr>
        <sz val="11"/>
        <rFont val="Times New Roman"/>
        <family val="1"/>
      </rPr>
      <t>)</t>
    </r>
  </si>
  <si>
    <t>REV. REQUIREMENT TO BE COLLECTED UNDER ATTACHMENT O</t>
  </si>
  <si>
    <t>[Revenue Requirement for Supplemental Upgrade Transmission Facilities]</t>
  </si>
  <si>
    <t>Less Supplemental Upgrade Costs included in Gross Transmission Plant (Note DD)</t>
  </si>
  <si>
    <t>30b</t>
  </si>
  <si>
    <t>included in Attachment MM]</t>
  </si>
  <si>
    <t xml:space="preserve">[Revenue Requirement for facilities included on Page 2, Line 2, and also  </t>
  </si>
  <si>
    <t>LESS ATTACHMENT MM ADJUSTMENT [Attachment MM, Page 2, Line 3, Column 14]   (Note Y)</t>
  </si>
  <si>
    <t>30a</t>
  </si>
  <si>
    <t>included in Attachment GG]</t>
  </si>
  <si>
    <t>LESS ATTACHMENT GG ADJUSTMENT [Attachment GG, Page 2, Line 3, Column 10]   (Note W)</t>
  </si>
  <si>
    <t>REV. REQUIREMENT  (Sum Lines 8, 12, 20, 27, 28)</t>
  </si>
  <si>
    <t>[Rate Base (Page 2, Line 30) * Rate of Return (Page 4, Line 30)]</t>
  </si>
  <si>
    <t>NA</t>
  </si>
  <si>
    <t xml:space="preserve">RETURN </t>
  </si>
  <si>
    <t>Total Income Taxes (Sum Lines 25, 26, 26a, &amp; 26b)</t>
  </si>
  <si>
    <t>NP</t>
  </si>
  <si>
    <t>Permanent Differences Tax Adjustment (Line 23 * Line 24b)</t>
  </si>
  <si>
    <t>26b</t>
  </si>
  <si>
    <t>Excess Deferred Income Tax Adjustment (Line 23 * Line 24a)</t>
  </si>
  <si>
    <t>26a</t>
  </si>
  <si>
    <t>ITC adjustment (Line 23 * Line 24)</t>
  </si>
  <si>
    <t>Income Tax Calculation = Line 22 * Line 28</t>
  </si>
  <si>
    <t>Tax Effect of Permanent Differences</t>
  </si>
  <si>
    <t>24b</t>
  </si>
  <si>
    <t>Excess Deferred Income Taxes (enter negative)</t>
  </si>
  <si>
    <t>24a</t>
  </si>
  <si>
    <t>Amortized Investment Tax Credit (266.8.f) (enter negative)</t>
  </si>
  <si>
    <t>1 / (1 - T)  = (from Line 21)</t>
  </si>
  <si>
    <t>and FIT, SIT &amp; p are as given in footnote K.</t>
  </si>
  <si>
    <t>where WCLTD=(Page 4, Line 27) and R= (Page 4, Line 30)</t>
  </si>
  <si>
    <t>CIT=(T/1-T) * (1-(WCLTD/R)) =</t>
  </si>
  <si>
    <t>T=1 - {[(1 - SIT) * (1 - FIT)] / (1 - SIT * FIT * p)} =</t>
  </si>
  <si>
    <t>INCOME TAXES (Note K)</t>
  </si>
  <si>
    <t>TOTAL OTHER TAXES  (Sum Lines 13 - 19)</t>
  </si>
  <si>
    <t>GP</t>
  </si>
  <si>
    <t>Payments in lieu of taxes</t>
  </si>
  <si>
    <t>zero</t>
  </si>
  <si>
    <t>263.i</t>
  </si>
  <si>
    <t>Gross Receipts</t>
  </si>
  <si>
    <t>Property</t>
  </si>
  <si>
    <t>PLANT RELATED</t>
  </si>
  <si>
    <t>Highway and vehicle</t>
  </si>
  <si>
    <t>W/S</t>
  </si>
  <si>
    <t>Payroll</t>
  </si>
  <si>
    <t>LABOR RELATED</t>
  </si>
  <si>
    <t>TAXES OTHER THAN INCOME TAXES  (Notes J, FF and GG)</t>
  </si>
  <si>
    <t>TOTAL DEPRECIATION  (Sum Lines 9 - 11)</t>
  </si>
  <si>
    <t>336.11.b</t>
  </si>
  <si>
    <t>336.10.f &amp; 336.1.f</t>
  </si>
  <si>
    <t>General &amp; Intangible</t>
  </si>
  <si>
    <t>336.7.b</t>
  </si>
  <si>
    <t>DEPRECIATION &amp; AMORTIZATION EXPENSE (Notes AA, FF and GG)</t>
  </si>
  <si>
    <t>TOTAL O&amp;M  (Sum Lines 1, 3, 5a, 6, 7 less Lines 1a, 2, 4, 5)</t>
  </si>
  <si>
    <t>Transmission Lease Payments</t>
  </si>
  <si>
    <t>Common</t>
  </si>
  <si>
    <t>Plus Transmission Related Reg. Comm.  Exp.  (Note I)</t>
  </si>
  <si>
    <t>5a</t>
  </si>
  <si>
    <t>Less EPRI &amp; Reg. Comm. Exp. &amp; Non-safety  Ad.  (Note I)</t>
  </si>
  <si>
    <t>Less FERC Annual Fees</t>
  </si>
  <si>
    <t>323.197.b</t>
  </si>
  <si>
    <t>A&amp;G</t>
  </si>
  <si>
    <t>TE</t>
  </si>
  <si>
    <t>321.96.b</t>
  </si>
  <si>
    <t>Less Account 565</t>
  </si>
  <si>
    <t>Less LSE Expenses included in Transmission O&amp;M Accounts  (Note V)</t>
  </si>
  <si>
    <t>1a</t>
  </si>
  <si>
    <t>321.112.b</t>
  </si>
  <si>
    <t xml:space="preserve">Transmission </t>
  </si>
  <si>
    <t>O&amp;M  (Notes BB, FF and GG)</t>
  </si>
  <si>
    <t>(Col. 3 times Col. 4)</t>
  </si>
  <si>
    <t>Allocator</t>
  </si>
  <si>
    <t>Company Total</t>
  </si>
  <si>
    <t>Page, Line, Col.</t>
  </si>
  <si>
    <t>Form No. 1</t>
  </si>
  <si>
    <t>(5)</t>
  </si>
  <si>
    <t>(4)</t>
  </si>
  <si>
    <t>(3)</t>
  </si>
  <si>
    <t>(2)</t>
  </si>
  <si>
    <t>(1)</t>
  </si>
  <si>
    <t>Page 3 of 6</t>
  </si>
  <si>
    <t>RATE BASE  (Sum Lines 18, 24, 25, &amp; 29)</t>
  </si>
  <si>
    <t>TOTAL WORKING CAPITAL  (Sum Lines 26 - 28)</t>
  </si>
  <si>
    <t>111.57.c</t>
  </si>
  <si>
    <t>Prepayments (Account 165)</t>
  </si>
  <si>
    <t>227.8.c &amp; .16.c</t>
  </si>
  <si>
    <t>Materials &amp; Supplies  (Note G)</t>
  </si>
  <si>
    <t>calculated</t>
  </si>
  <si>
    <t xml:space="preserve">CWC  </t>
  </si>
  <si>
    <t>WORKING CAPITAL  (Note H)</t>
  </si>
  <si>
    <t>214.x.d  (Note G)</t>
  </si>
  <si>
    <t xml:space="preserve">LAND HELD FOR FUTURE USE </t>
  </si>
  <si>
    <t>TOTAL ADJUSTMENTS  (Sum Lines 19 - 23)</t>
  </si>
  <si>
    <t>267.8.h</t>
  </si>
  <si>
    <t>Account No. 255 (enter negative)</t>
  </si>
  <si>
    <t>234.8.c</t>
  </si>
  <si>
    <t xml:space="preserve">Account No. 190 </t>
  </si>
  <si>
    <t>277.9.k</t>
  </si>
  <si>
    <t>Account No. 283 (enter negative)</t>
  </si>
  <si>
    <t xml:space="preserve">275.2.k </t>
  </si>
  <si>
    <t>Account No. 282 (enter negative)</t>
  </si>
  <si>
    <t>273.8.k</t>
  </si>
  <si>
    <t>Account No. 281 (enter negative)</t>
  </si>
  <si>
    <t>ADJUSTMENTS TO RATE BASE  (Note F)</t>
  </si>
  <si>
    <t>NP =</t>
  </si>
  <si>
    <t>TOTAL NET PLANT  (Sum Lines 13-17)</t>
  </si>
  <si>
    <t>(Line 5 - Line 11)</t>
  </si>
  <si>
    <t>(Line 4 - Line 10)</t>
  </si>
  <si>
    <t>(Line 3 - Line 9)</t>
  </si>
  <si>
    <t>(Line 2 - Line 8)</t>
  </si>
  <si>
    <t>(Line 1 - Line 7)</t>
  </si>
  <si>
    <t>NET PLANT IN SERVICE</t>
  </si>
  <si>
    <t>TOTAL ACCUM. DEPRECIATION  (Sum Lines 7-11)</t>
  </si>
  <si>
    <t>356.1</t>
  </si>
  <si>
    <t>219.28.c &amp; 200.21.c</t>
  </si>
  <si>
    <t>219.26.c</t>
  </si>
  <si>
    <t>219.25.c</t>
  </si>
  <si>
    <t>219.20-24.c</t>
  </si>
  <si>
    <t>ACCUMULATED DEPRECIATION  (Note AA)</t>
  </si>
  <si>
    <t>GP =</t>
  </si>
  <si>
    <t>TOTAL GROSS PLANT  (Sum Lines 1-5)</t>
  </si>
  <si>
    <t>205.5.g &amp; 207.99.g</t>
  </si>
  <si>
    <t>207.75.g</t>
  </si>
  <si>
    <t>207.58.g</t>
  </si>
  <si>
    <t>205.46.g</t>
  </si>
  <si>
    <t>GROSS PLANT IN SERVICE  (Note AA)</t>
  </si>
  <si>
    <t>RATE BASE:</t>
  </si>
  <si>
    <t>Utilizing FERC Form 1 Data</t>
  </si>
  <si>
    <t>Rate Formula Template</t>
  </si>
  <si>
    <t>Page 2 of 6</t>
  </si>
  <si>
    <t>Long Term</t>
  </si>
  <si>
    <t>Short Term</t>
  </si>
  <si>
    <t>FERC Annual Charge ($ / MWh) (Note E)</t>
  </si>
  <si>
    <t>Capped at weekly and daily rates</t>
  </si>
  <si>
    <t>Point-To-Point Rate ($ / MWh) (Line 16 / 4,160; Line 16 / 8,760 * 1,000)</t>
  </si>
  <si>
    <t>Capped at weekly rate</t>
  </si>
  <si>
    <t>Point-To-Point Rate ($ / kW / Day) (Line 16 / 260; Line 16 / 365)</t>
  </si>
  <si>
    <t>Point-To-Point Rate ($ / kW / Wk) (Line 16 / 52; Line 16 / 52)</t>
  </si>
  <si>
    <t>Off-Peak Rate</t>
  </si>
  <si>
    <t>Peak Rate</t>
  </si>
  <si>
    <t>Network &amp; P-to-P Rate ($ / kW / Mo) (Line 16 / 12)</t>
  </si>
  <si>
    <t>Annual Cost ($ / kW / Yr) (Line 7 / Line 15)</t>
  </si>
  <si>
    <t>Divisor (Sum Lines 8-14)</t>
  </si>
  <si>
    <t>Less Contract Demands from service over one year provided by ISO at a discount (enter negative)</t>
  </si>
  <si>
    <t>Less Contract Demand from Grandfathered Interzonal Transactions over one year (enter negative)  (Note S)</t>
  </si>
  <si>
    <t>Plus Contract Demand of firm P-T-P over one year</t>
  </si>
  <si>
    <t>Less 12 CP of firm P-T-P over one year (enter negative) (Note D)</t>
  </si>
  <si>
    <t>Plus 12 CP of Network Load not in Line 8 (Note C)</t>
  </si>
  <si>
    <t>Plus 12 CP of firm bundled sales over one year not in Line 8 (Note B)</t>
  </si>
  <si>
    <t>Average of 12 coincident system peaks for requirements (RQ) service (Note A)</t>
  </si>
  <si>
    <t xml:space="preserve">DIVISOR </t>
  </si>
  <si>
    <t>Adjusted Revenue Requirement (Sum Lines 7a-7c) (Note CC)</t>
  </si>
  <si>
    <t>7</t>
  </si>
  <si>
    <t>Network Customer 2</t>
  </si>
  <si>
    <t>7c</t>
  </si>
  <si>
    <t>Network Customer 1</t>
  </si>
  <si>
    <t>7b</t>
  </si>
  <si>
    <t>NET REVENUE REQUIREMENT (Line 1 minus Line 6)</t>
  </si>
  <si>
    <t>7a</t>
  </si>
  <si>
    <t>TOTAL REVENUE CREDITS  (Sum Lines 2-5)</t>
  </si>
  <si>
    <t>Revenues from service provided by the ISO at a discount</t>
  </si>
  <si>
    <t>Revenues from Grandfathered Interzonal Transactions</t>
  </si>
  <si>
    <t>Account No. 456.1 (Page 4, Line 37)</t>
  </si>
  <si>
    <t>Account No. 454 (Page 4, Line 34)</t>
  </si>
  <si>
    <t>Total</t>
  </si>
  <si>
    <t>REVENUE CREDITS (Note T)</t>
  </si>
  <si>
    <t>GROSS REVENUE REQUIREMENT  (Page 3, Line 31)</t>
  </si>
  <si>
    <t>Amount</t>
  </si>
  <si>
    <t>Allocated</t>
  </si>
  <si>
    <t>Entergy Louisiana, LLC (ELL)</t>
  </si>
  <si>
    <t>For the 12 months ended 12/31/13</t>
  </si>
  <si>
    <t>Page 1 of 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</si>
</sst>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4" formatCode="_(&quot;$&quot;* #,##0.00_);_(&quot;$&quot;* \(#,##0.00\);_(&quot;$&quot;* &quot;-&quot;??_);_(@_)"/>
    <numFmt numFmtId="164" formatCode="&quot;$&quot;#,##0.00"/>
    <numFmt numFmtId="165" formatCode="&quot;$&quot;#,##0"/>
    <numFmt numFmtId="166" formatCode="#,##0.000"/>
    <numFmt numFmtId="167" formatCode="&quot;$&quot;#,##0.000"/>
    <numFmt numFmtId="168" formatCode="0.0000"/>
    <numFmt numFmtId="169" formatCode="0.00000"/>
    <numFmt numFmtId="170" formatCode="0.000%"/>
    <numFmt numFmtId="171" formatCode="#,##0.00000"/>
    <numFmt numFmtId="172" formatCode="_(&quot;$&quot;* #,##0_);_(&quot;$&quot;* \(#,##0\);_(&quot;$&quot;* &quot;-&quot;??_);_(@_)"/>
    <numFmt numFmtId="173" formatCode="#,##0.0000"/>
    <numFmt numFmtId="174" formatCode="#,##0.0"/>
  </numFmts>
  <fonts count="14">
    <font>
      <sz val="10"/>
      <color theme="1"/>
      <name val="Arial"/>
      <family val="2"/>
    </font>
    <font>
      <sz val="10"/>
      <color theme="1"/>
      <name val="Arial"/>
      <family val="2"/>
    </font>
    <font>
      <sz val="12"/>
      <name val="Arial MT"/>
    </font>
    <font>
      <sz val="11"/>
      <name val="Times New Roman"/>
      <family val="1"/>
    </font>
    <font>
      <sz val="11"/>
      <color rgb="FFFF0000"/>
      <name val="Times New Roman"/>
      <family val="1"/>
    </font>
    <font>
      <b/>
      <sz val="11"/>
      <name val="Times New Roman"/>
      <family val="1"/>
    </font>
    <font>
      <sz val="8.8000000000000007"/>
      <name val="Times New Roman"/>
      <family val="1"/>
    </font>
    <font>
      <sz val="10"/>
      <name val="Arial"/>
      <family val="2"/>
    </font>
    <font>
      <sz val="10"/>
      <color indexed="17"/>
      <name val="Arial"/>
      <family val="2"/>
    </font>
    <font>
      <u/>
      <sz val="10"/>
      <color indexed="17"/>
      <name val="Arial"/>
      <family val="2"/>
    </font>
    <font>
      <strike/>
      <sz val="10"/>
      <color indexed="53"/>
      <name val="Arial"/>
      <family val="2"/>
    </font>
    <font>
      <sz val="12"/>
      <name val="Times New Roman"/>
      <family val="1"/>
    </font>
    <font>
      <b/>
      <sz val="12"/>
      <color indexed="48"/>
      <name val="Times New Roman"/>
      <family val="1"/>
    </font>
    <font>
      <strike/>
      <sz val="11"/>
      <name val="Times New Roman"/>
      <family val="1"/>
    </font>
  </fonts>
  <fills count="3">
    <fill>
      <patternFill patternType="none"/>
    </fill>
    <fill>
      <patternFill patternType="gray125"/>
    </fill>
    <fill>
      <patternFill patternType="solid">
        <fgColor indexed="43"/>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s>
  <cellStyleXfs count="5">
    <xf numFmtId="0" fontId="0" fillId="0" borderId="0"/>
    <xf numFmtId="164" fontId="2" fillId="0" borderId="0" applyProtection="0"/>
    <xf numFmtId="164" fontId="2" fillId="0" borderId="0" applyProtection="0"/>
    <xf numFmtId="9" fontId="2" fillId="0" borderId="0" applyFont="0" applyFill="0" applyBorder="0" applyAlignment="0" applyProtection="0"/>
    <xf numFmtId="44" fontId="7" fillId="0" borderId="0" applyFont="0" applyFill="0" applyBorder="0" applyAlignment="0" applyProtection="0"/>
  </cellStyleXfs>
  <cellXfs count="205">
    <xf numFmtId="0" fontId="0" fillId="0" borderId="0" xfId="0"/>
    <xf numFmtId="164" fontId="3" fillId="0" borderId="0" xfId="1" applyFont="1" applyAlignment="1"/>
    <xf numFmtId="164" fontId="3" fillId="0" borderId="0" xfId="1" applyFont="1" applyFill="1" applyAlignment="1"/>
    <xf numFmtId="164" fontId="4" fillId="0" borderId="0" xfId="1" applyFont="1" applyAlignment="1"/>
    <xf numFmtId="164" fontId="3" fillId="0" borderId="0" xfId="1" applyFont="1" applyAlignment="1">
      <alignment horizontal="center"/>
    </xf>
    <xf numFmtId="164" fontId="3" fillId="0" borderId="0" xfId="1" quotePrefix="1" applyFont="1" applyAlignment="1">
      <alignment horizontal="left"/>
    </xf>
    <xf numFmtId="3" fontId="3" fillId="0" borderId="0" xfId="1" applyNumberFormat="1" applyFont="1" applyFill="1" applyAlignment="1" applyProtection="1"/>
    <xf numFmtId="164" fontId="3" fillId="0" borderId="0" xfId="1" applyFont="1" applyFill="1" applyAlignment="1" applyProtection="1"/>
    <xf numFmtId="165" fontId="3" fillId="0" borderId="0" xfId="1" applyNumberFormat="1" applyFont="1" applyProtection="1">
      <protection locked="0"/>
    </xf>
    <xf numFmtId="0" fontId="3" fillId="0" borderId="0" xfId="1" applyNumberFormat="1" applyFont="1" applyProtection="1">
      <protection locked="0"/>
    </xf>
    <xf numFmtId="3" fontId="3" fillId="0" borderId="0" xfId="1" applyNumberFormat="1" applyFont="1" applyAlignment="1"/>
    <xf numFmtId="0" fontId="3" fillId="0" borderId="0" xfId="1" applyNumberFormat="1" applyFont="1" applyAlignment="1" applyProtection="1">
      <alignment horizontal="center"/>
      <protection locked="0"/>
    </xf>
    <xf numFmtId="0" fontId="3" fillId="0" borderId="0" xfId="1" quotePrefix="1" applyNumberFormat="1" applyFont="1" applyFill="1" applyAlignment="1">
      <alignment horizontal="left"/>
    </xf>
    <xf numFmtId="164" fontId="3" fillId="0" borderId="0" xfId="1" applyNumberFormat="1" applyFont="1" applyAlignment="1" applyProtection="1">
      <protection locked="0"/>
    </xf>
    <xf numFmtId="0" fontId="3" fillId="0" borderId="0" xfId="1" applyNumberFormat="1" applyFont="1" applyFill="1" applyAlignment="1">
      <alignment horizontal="right"/>
    </xf>
    <xf numFmtId="0" fontId="3" fillId="0" borderId="0" xfId="1" applyNumberFormat="1" applyFont="1"/>
    <xf numFmtId="0" fontId="3" fillId="0" borderId="0" xfId="1" applyNumberFormat="1" applyFont="1" applyAlignment="1" applyProtection="1">
      <protection locked="0"/>
    </xf>
    <xf numFmtId="0" fontId="3" fillId="0" borderId="0" xfId="1" applyNumberFormat="1" applyFont="1" applyAlignment="1" applyProtection="1">
      <alignment horizontal="left"/>
      <protection locked="0"/>
    </xf>
    <xf numFmtId="0" fontId="3" fillId="0" borderId="0" xfId="1" applyNumberFormat="1" applyFont="1" applyFill="1" applyAlignment="1"/>
    <xf numFmtId="164" fontId="3" fillId="0" borderId="0" xfId="1" applyFont="1" applyFill="1" applyAlignment="1">
      <alignment horizontal="right"/>
    </xf>
    <xf numFmtId="0" fontId="3" fillId="0" borderId="0" xfId="1" applyNumberFormat="1" applyFont="1" applyFill="1"/>
    <xf numFmtId="0" fontId="3" fillId="0" borderId="0" xfId="2" quotePrefix="1" applyNumberFormat="1" applyFont="1" applyAlignment="1">
      <alignment horizontal="left"/>
    </xf>
    <xf numFmtId="0" fontId="3" fillId="0" borderId="0" xfId="2" applyNumberFormat="1" applyFont="1" applyFill="1"/>
    <xf numFmtId="164" fontId="3" fillId="0" borderId="0" xfId="1" applyFont="1" applyFill="1" applyAlignment="1">
      <alignment horizontal="center" vertical="top" wrapText="1"/>
    </xf>
    <xf numFmtId="164" fontId="3" fillId="0" borderId="0" xfId="1" applyFont="1" applyAlignment="1">
      <alignment horizontal="center" vertical="top" wrapText="1"/>
    </xf>
    <xf numFmtId="0" fontId="3" fillId="0" borderId="0" xfId="1" applyNumberFormat="1" applyFont="1" applyAlignment="1" applyProtection="1">
      <alignment horizontal="center" vertical="top" wrapText="1"/>
      <protection locked="0"/>
    </xf>
    <xf numFmtId="10" fontId="3" fillId="2" borderId="0" xfId="1" applyNumberFormat="1" applyFont="1" applyFill="1" applyAlignment="1" applyProtection="1">
      <alignment vertical="top" wrapText="1"/>
      <protection locked="0"/>
    </xf>
    <xf numFmtId="0" fontId="3" fillId="0" borderId="0" xfId="1" applyNumberFormat="1" applyFont="1" applyFill="1" applyAlignment="1" applyProtection="1">
      <alignment vertical="top" wrapText="1"/>
      <protection locked="0"/>
    </xf>
    <xf numFmtId="0" fontId="3" fillId="0" borderId="0" xfId="1" applyNumberFormat="1" applyFont="1" applyFill="1" applyAlignment="1" applyProtection="1">
      <alignment horizontal="center" vertical="top" wrapText="1"/>
      <protection locked="0"/>
    </xf>
    <xf numFmtId="3" fontId="3" fillId="0" borderId="0" xfId="1" applyNumberFormat="1" applyFont="1" applyFill="1" applyAlignment="1"/>
    <xf numFmtId="0" fontId="3" fillId="0" borderId="1" xfId="1" applyNumberFormat="1" applyFont="1" applyBorder="1" applyAlignment="1" applyProtection="1">
      <alignment horizontal="center"/>
      <protection locked="0"/>
    </xf>
    <xf numFmtId="0" fontId="3" fillId="0" borderId="0" xfId="1" quotePrefix="1" applyNumberFormat="1" applyFont="1" applyAlignment="1" applyProtection="1">
      <alignment horizontal="left"/>
      <protection locked="0"/>
    </xf>
    <xf numFmtId="0" fontId="3" fillId="0" borderId="0" xfId="1" quotePrefix="1" applyNumberFormat="1" applyFont="1" applyFill="1" applyAlignment="1" applyProtection="1">
      <alignment horizontal="right"/>
      <protection locked="0"/>
    </xf>
    <xf numFmtId="3" fontId="3" fillId="0" borderId="0" xfId="1" applyNumberFormat="1" applyFont="1" applyAlignment="1" applyProtection="1"/>
    <xf numFmtId="165" fontId="3" fillId="0" borderId="0" xfId="1" applyNumberFormat="1" applyFont="1" applyFill="1" applyBorder="1" applyAlignment="1" applyProtection="1"/>
    <xf numFmtId="3" fontId="3" fillId="0" borderId="0" xfId="1" applyNumberFormat="1" applyFont="1" applyFill="1" applyAlignment="1" applyProtection="1">
      <alignment horizontal="right"/>
      <protection locked="0"/>
    </xf>
    <xf numFmtId="165" fontId="3" fillId="2" borderId="1" xfId="1" applyNumberFormat="1" applyFont="1" applyFill="1" applyBorder="1" applyAlignment="1" applyProtection="1">
      <protection locked="0"/>
    </xf>
    <xf numFmtId="0" fontId="3" fillId="0" borderId="0" xfId="1" applyNumberFormat="1" applyFont="1" applyBorder="1" applyProtection="1">
      <protection locked="0"/>
    </xf>
    <xf numFmtId="0" fontId="3" fillId="0" borderId="1" xfId="1" applyNumberFormat="1" applyFont="1" applyFill="1" applyBorder="1" applyProtection="1">
      <protection locked="0"/>
    </xf>
    <xf numFmtId="0" fontId="3" fillId="0" borderId="1" xfId="1" applyNumberFormat="1" applyFont="1" applyFill="1" applyBorder="1" applyAlignment="1" applyProtection="1">
      <alignment horizontal="left"/>
      <protection locked="0"/>
    </xf>
    <xf numFmtId="0" fontId="3" fillId="0" borderId="0" xfId="1" applyNumberFormat="1" applyFont="1" applyFill="1" applyAlignment="1" applyProtection="1">
      <alignment horizontal="center"/>
      <protection locked="0"/>
    </xf>
    <xf numFmtId="165" fontId="3" fillId="2" borderId="0" xfId="1" applyNumberFormat="1" applyFont="1" applyFill="1" applyBorder="1" applyAlignment="1" applyProtection="1">
      <protection locked="0"/>
    </xf>
    <xf numFmtId="0" fontId="3" fillId="0" borderId="0" xfId="1" applyNumberFormat="1" applyFont="1" applyFill="1" applyBorder="1" applyProtection="1">
      <protection locked="0"/>
    </xf>
    <xf numFmtId="0" fontId="3" fillId="0" borderId="0" xfId="1" applyNumberFormat="1" applyFont="1" applyFill="1" applyBorder="1" applyAlignment="1" applyProtection="1">
      <alignment horizontal="left"/>
      <protection locked="0"/>
    </xf>
    <xf numFmtId="0" fontId="3" fillId="0" borderId="0" xfId="1" applyNumberFormat="1" applyFont="1" applyBorder="1" applyAlignment="1" applyProtection="1">
      <protection locked="0"/>
    </xf>
    <xf numFmtId="1" fontId="3" fillId="0" borderId="0" xfId="1" applyNumberFormat="1" applyFont="1" applyFill="1" applyAlignment="1" applyProtection="1"/>
    <xf numFmtId="1" fontId="3" fillId="0" borderId="0" xfId="1" applyNumberFormat="1" applyFont="1" applyFill="1" applyProtection="1"/>
    <xf numFmtId="165" fontId="3" fillId="0" borderId="0" xfId="1" applyNumberFormat="1" applyFont="1" applyFill="1" applyBorder="1" applyProtection="1"/>
    <xf numFmtId="165" fontId="3" fillId="2" borderId="0" xfId="1" applyNumberFormat="1" applyFont="1" applyFill="1" applyBorder="1" applyProtection="1"/>
    <xf numFmtId="166" fontId="3" fillId="0" borderId="0" xfId="1" applyNumberFormat="1" applyFont="1" applyProtection="1">
      <protection locked="0"/>
    </xf>
    <xf numFmtId="167" fontId="3" fillId="0" borderId="0" xfId="1" applyNumberFormat="1" applyFont="1" applyProtection="1">
      <protection locked="0"/>
    </xf>
    <xf numFmtId="38" fontId="3" fillId="0" borderId="0" xfId="1" applyNumberFormat="1" applyFont="1" applyAlignment="1" applyProtection="1"/>
    <xf numFmtId="38" fontId="3" fillId="0" borderId="0" xfId="1" applyNumberFormat="1" applyFont="1" applyFill="1" applyBorder="1" applyProtection="1"/>
    <xf numFmtId="38" fontId="3" fillId="0" borderId="0" xfId="1" applyNumberFormat="1" applyFont="1" applyAlignment="1"/>
    <xf numFmtId="38" fontId="3" fillId="2" borderId="1" xfId="1" applyNumberFormat="1" applyFont="1" applyFill="1" applyBorder="1" applyProtection="1">
      <protection locked="0"/>
    </xf>
    <xf numFmtId="164" fontId="3" fillId="0" borderId="0" xfId="1" applyFont="1" applyBorder="1" applyAlignment="1"/>
    <xf numFmtId="0" fontId="3" fillId="0" borderId="1" xfId="1" applyNumberFormat="1" applyFont="1" applyBorder="1"/>
    <xf numFmtId="164" fontId="3" fillId="0" borderId="1" xfId="1" applyFont="1" applyBorder="1" applyAlignment="1">
      <alignment horizontal="left"/>
    </xf>
    <xf numFmtId="38" fontId="3" fillId="2" borderId="0" xfId="1" applyNumberFormat="1" applyFont="1" applyFill="1" applyBorder="1" applyProtection="1">
      <protection locked="0"/>
    </xf>
    <xf numFmtId="0" fontId="3" fillId="0" borderId="0" xfId="1" applyNumberFormat="1" applyFont="1" applyBorder="1" applyAlignment="1" applyProtection="1">
      <alignment horizontal="center"/>
      <protection locked="0"/>
    </xf>
    <xf numFmtId="0" fontId="3" fillId="0" borderId="0" xfId="1" applyNumberFormat="1" applyFont="1" applyFill="1" applyProtection="1">
      <protection locked="0"/>
    </xf>
    <xf numFmtId="3" fontId="3" fillId="0" borderId="0" xfId="1" quotePrefix="1" applyNumberFormat="1" applyFont="1" applyAlignment="1">
      <alignment horizontal="left"/>
    </xf>
    <xf numFmtId="168" fontId="3" fillId="0" borderId="0" xfId="1" applyNumberFormat="1" applyFont="1" applyAlignment="1"/>
    <xf numFmtId="0" fontId="3" fillId="0" borderId="0" xfId="1" applyNumberFormat="1" applyFont="1" applyAlignment="1"/>
    <xf numFmtId="168" fontId="3" fillId="0" borderId="1" xfId="1" applyNumberFormat="1" applyFont="1" applyBorder="1" applyAlignment="1"/>
    <xf numFmtId="10" fontId="3" fillId="2" borderId="0" xfId="3" applyNumberFormat="1" applyFont="1" applyFill="1" applyAlignment="1"/>
    <xf numFmtId="9" fontId="3" fillId="0" borderId="0" xfId="1" applyNumberFormat="1" applyFont="1" applyAlignment="1"/>
    <xf numFmtId="3" fontId="3" fillId="0" borderId="1" xfId="1" applyNumberFormat="1" applyFont="1" applyBorder="1" applyAlignment="1"/>
    <xf numFmtId="3" fontId="3" fillId="2" borderId="0" xfId="1" applyNumberFormat="1" applyFont="1" applyFill="1" applyAlignment="1"/>
    <xf numFmtId="3" fontId="3" fillId="0" borderId="0" xfId="1" applyNumberFormat="1" applyFont="1" applyAlignment="1">
      <alignment horizontal="center"/>
    </xf>
    <xf numFmtId="3" fontId="3" fillId="2" borderId="1" xfId="1" applyNumberFormat="1" applyFont="1" applyFill="1" applyBorder="1" applyAlignment="1"/>
    <xf numFmtId="3" fontId="3" fillId="0" borderId="0" xfId="1" applyNumberFormat="1" applyFont="1" applyFill="1" applyAlignment="1" applyProtection="1">
      <protection locked="0"/>
    </xf>
    <xf numFmtId="165" fontId="3" fillId="2" borderId="0" xfId="1" applyNumberFormat="1" applyFont="1" applyFill="1" applyAlignment="1"/>
    <xf numFmtId="3" fontId="3" fillId="0" borderId="1" xfId="1" applyNumberFormat="1" applyFont="1" applyBorder="1" applyAlignment="1">
      <alignment horizontal="center"/>
    </xf>
    <xf numFmtId="0" fontId="3" fillId="0" borderId="1" xfId="1" applyNumberFormat="1" applyFont="1" applyBorder="1" applyAlignment="1"/>
    <xf numFmtId="169" fontId="3" fillId="0" borderId="0" xfId="1" applyNumberFormat="1" applyFont="1" applyFill="1" applyAlignment="1"/>
    <xf numFmtId="169" fontId="3" fillId="0" borderId="0" xfId="1" applyNumberFormat="1" applyFont="1" applyAlignment="1">
      <alignment horizontal="center"/>
    </xf>
    <xf numFmtId="169" fontId="3" fillId="0" borderId="0" xfId="1" applyNumberFormat="1" applyFont="1" applyAlignment="1"/>
    <xf numFmtId="0" fontId="3" fillId="0" borderId="0" xfId="1" applyNumberFormat="1" applyFont="1" applyFill="1" applyAlignment="1">
      <alignment horizontal="center"/>
    </xf>
    <xf numFmtId="169" fontId="3" fillId="0" borderId="0" xfId="1" applyNumberFormat="1" applyFont="1" applyAlignment="1" applyProtection="1">
      <alignment horizontal="center"/>
      <protection locked="0"/>
    </xf>
    <xf numFmtId="170" fontId="3" fillId="0" borderId="0" xfId="1" applyNumberFormat="1" applyFont="1" applyAlignment="1">
      <alignment horizontal="center"/>
    </xf>
    <xf numFmtId="3" fontId="5" fillId="0" borderId="0" xfId="1" applyNumberFormat="1" applyFont="1" applyAlignment="1">
      <alignment horizontal="center"/>
    </xf>
    <xf numFmtId="171" fontId="3" fillId="0" borderId="0" xfId="1" applyNumberFormat="1" applyFont="1" applyAlignment="1"/>
    <xf numFmtId="0" fontId="3" fillId="0" borderId="0" xfId="1" applyNumberFormat="1" applyFont="1" applyAlignment="1">
      <alignment horizontal="center"/>
    </xf>
    <xf numFmtId="4" fontId="3" fillId="0" borderId="0" xfId="1" applyNumberFormat="1" applyFont="1" applyAlignment="1"/>
    <xf numFmtId="3" fontId="3" fillId="0" borderId="0" xfId="1" applyNumberFormat="1" applyFont="1" applyBorder="1" applyAlignment="1">
      <alignment horizontal="center"/>
    </xf>
    <xf numFmtId="164" fontId="7" fillId="0" borderId="2" xfId="1" applyFont="1" applyBorder="1" applyAlignment="1"/>
    <xf numFmtId="164" fontId="7" fillId="0" borderId="3" xfId="1" applyFont="1" applyBorder="1" applyAlignment="1"/>
    <xf numFmtId="0" fontId="7" fillId="0" borderId="3" xfId="1" applyNumberFormat="1" applyFont="1" applyBorder="1" applyAlignment="1"/>
    <xf numFmtId="3" fontId="7" fillId="0" borderId="3" xfId="1" applyNumberFormat="1" applyFont="1" applyBorder="1" applyAlignment="1"/>
    <xf numFmtId="164" fontId="8" fillId="0" borderId="3" xfId="1" applyFont="1" applyBorder="1" applyAlignment="1"/>
    <xf numFmtId="165" fontId="7" fillId="0" borderId="4" xfId="1" applyNumberFormat="1" applyFont="1" applyBorder="1" applyAlignment="1"/>
    <xf numFmtId="164" fontId="7" fillId="0" borderId="5" xfId="1" applyFont="1" applyBorder="1" applyAlignment="1"/>
    <xf numFmtId="164" fontId="7" fillId="0" borderId="0" xfId="1" applyFont="1" applyBorder="1" applyAlignment="1"/>
    <xf numFmtId="0" fontId="7" fillId="0" borderId="0" xfId="1" applyNumberFormat="1" applyFont="1" applyBorder="1" applyAlignment="1"/>
    <xf numFmtId="3" fontId="7" fillId="0" borderId="0" xfId="1" applyNumberFormat="1" applyFont="1" applyBorder="1" applyAlignment="1"/>
    <xf numFmtId="164" fontId="8" fillId="0" borderId="0" xfId="1" applyFont="1" applyBorder="1" applyAlignment="1"/>
    <xf numFmtId="165" fontId="7" fillId="0" borderId="6" xfId="1" applyNumberFormat="1" applyFont="1" applyBorder="1" applyAlignment="1"/>
    <xf numFmtId="0" fontId="3" fillId="0" borderId="0" xfId="1" quotePrefix="1" applyNumberFormat="1" applyFont="1" applyAlignment="1">
      <alignment horizontal="left"/>
    </xf>
    <xf numFmtId="164" fontId="8" fillId="0" borderId="0" xfId="1" applyFont="1" applyBorder="1" applyAlignment="1">
      <alignment horizontal="left" wrapText="1"/>
    </xf>
    <xf numFmtId="164" fontId="8" fillId="0" borderId="0" xfId="1" applyFont="1" applyBorder="1"/>
    <xf numFmtId="172" fontId="1" fillId="2" borderId="4" xfId="4" applyNumberFormat="1" applyFont="1" applyFill="1" applyBorder="1" applyAlignment="1"/>
    <xf numFmtId="172" fontId="1" fillId="2" borderId="6" xfId="4" applyNumberFormat="1" applyFont="1" applyFill="1" applyBorder="1" applyAlignment="1"/>
    <xf numFmtId="169" fontId="3" fillId="0" borderId="0" xfId="1" applyNumberFormat="1" applyFont="1" applyFill="1"/>
    <xf numFmtId="0" fontId="3" fillId="0" borderId="0" xfId="1" quotePrefix="1" applyNumberFormat="1" applyFont="1" applyFill="1" applyAlignment="1" applyProtection="1">
      <alignment horizontal="left"/>
      <protection locked="0"/>
    </xf>
    <xf numFmtId="171" fontId="3" fillId="0" borderId="0" xfId="1" applyNumberFormat="1" applyFont="1" applyFill="1"/>
    <xf numFmtId="164" fontId="9" fillId="0" borderId="0" xfId="1" applyFont="1" applyBorder="1"/>
    <xf numFmtId="0" fontId="7" fillId="0" borderId="6" xfId="1" applyNumberFormat="1" applyFont="1" applyBorder="1" applyAlignment="1"/>
    <xf numFmtId="171" fontId="3" fillId="0" borderId="0" xfId="1" applyNumberFormat="1" applyFont="1" applyFill="1" applyAlignment="1"/>
    <xf numFmtId="3" fontId="3" fillId="0" borderId="0" xfId="1" applyNumberFormat="1" applyFont="1" applyFill="1" applyBorder="1" applyAlignment="1"/>
    <xf numFmtId="164" fontId="7" fillId="0" borderId="0" xfId="1" applyFont="1" applyAlignment="1"/>
    <xf numFmtId="164" fontId="8" fillId="0" borderId="0" xfId="1" applyFont="1" applyAlignment="1"/>
    <xf numFmtId="164" fontId="10" fillId="0" borderId="0" xfId="1" applyFont="1" applyAlignment="1"/>
    <xf numFmtId="165" fontId="7" fillId="2" borderId="4" xfId="1" applyNumberFormat="1" applyFont="1" applyFill="1" applyBorder="1" applyAlignment="1"/>
    <xf numFmtId="49" fontId="3" fillId="0" borderId="0" xfId="1" applyNumberFormat="1" applyFont="1" applyFill="1" applyAlignment="1"/>
    <xf numFmtId="49" fontId="3" fillId="0" borderId="0" xfId="1" applyNumberFormat="1" applyFont="1" applyFill="1" applyAlignment="1">
      <alignment horizontal="center"/>
    </xf>
    <xf numFmtId="49" fontId="3" fillId="0" borderId="0" xfId="1" applyNumberFormat="1" applyFont="1" applyFill="1" applyBorder="1" applyAlignment="1"/>
    <xf numFmtId="49" fontId="3" fillId="0" borderId="0" xfId="1" applyNumberFormat="1" applyFont="1" applyFill="1"/>
    <xf numFmtId="3" fontId="8" fillId="0" borderId="0" xfId="1" applyNumberFormat="1" applyFont="1" applyBorder="1" applyAlignment="1"/>
    <xf numFmtId="172" fontId="1" fillId="0" borderId="6" xfId="4" applyNumberFormat="1" applyFont="1" applyFill="1" applyBorder="1" applyAlignment="1"/>
    <xf numFmtId="0" fontId="3" fillId="0" borderId="1" xfId="1" applyNumberFormat="1" applyFont="1" applyFill="1" applyBorder="1"/>
    <xf numFmtId="0" fontId="3" fillId="0" borderId="0" xfId="1" applyNumberFormat="1" applyFont="1" applyFill="1" applyBorder="1"/>
    <xf numFmtId="164" fontId="3" fillId="0" borderId="0" xfId="1" quotePrefix="1" applyFont="1" applyFill="1" applyAlignment="1">
      <alignment horizontal="left"/>
    </xf>
    <xf numFmtId="164" fontId="3" fillId="0" borderId="0" xfId="1" applyFont="1" applyFill="1" applyBorder="1" applyAlignment="1"/>
    <xf numFmtId="164" fontId="2" fillId="0" borderId="0" xfId="1" applyFont="1" applyAlignment="1"/>
    <xf numFmtId="0" fontId="2" fillId="0" borderId="0" xfId="1" applyNumberFormat="1" applyFont="1" applyAlignment="1"/>
    <xf numFmtId="3" fontId="2" fillId="0" borderId="0" xfId="1" applyNumberFormat="1" applyFont="1" applyAlignment="1"/>
    <xf numFmtId="164" fontId="11" fillId="0" borderId="0" xfId="1" applyFont="1" applyAlignment="1"/>
    <xf numFmtId="164" fontId="12" fillId="0" borderId="0" xfId="1" applyFont="1" applyAlignment="1"/>
    <xf numFmtId="171" fontId="3" fillId="0" borderId="0" xfId="1" applyNumberFormat="1" applyFont="1" applyFill="1" applyAlignment="1">
      <alignment horizontal="right"/>
    </xf>
    <xf numFmtId="3" fontId="3" fillId="0" borderId="0" xfId="1" quotePrefix="1" applyNumberFormat="1" applyFont="1" applyFill="1" applyAlignment="1">
      <alignment horizontal="left"/>
    </xf>
    <xf numFmtId="3" fontId="3" fillId="0" borderId="0" xfId="1" applyNumberFormat="1" applyFont="1" applyFill="1" applyAlignment="1">
      <alignment horizontal="center"/>
    </xf>
    <xf numFmtId="0" fontId="3" fillId="0" borderId="1" xfId="1" quotePrefix="1" applyNumberFormat="1" applyFont="1" applyFill="1" applyBorder="1" applyAlignment="1" applyProtection="1">
      <alignment horizontal="left"/>
      <protection locked="0"/>
    </xf>
    <xf numFmtId="0" fontId="3" fillId="0" borderId="0" xfId="1" applyNumberFormat="1" applyFont="1" applyFill="1" applyAlignment="1" applyProtection="1">
      <protection locked="0"/>
    </xf>
    <xf numFmtId="0" fontId="5" fillId="0" borderId="0" xfId="1" applyNumberFormat="1" applyFont="1" applyAlignment="1"/>
    <xf numFmtId="3" fontId="3" fillId="0" borderId="0" xfId="1" applyNumberFormat="1" applyFont="1" applyBorder="1" applyAlignment="1"/>
    <xf numFmtId="3" fontId="3" fillId="0" borderId="10" xfId="1" applyNumberFormat="1" applyFont="1" applyFill="1" applyBorder="1" applyAlignment="1"/>
    <xf numFmtId="3" fontId="3" fillId="0" borderId="1" xfId="1" applyNumberFormat="1" applyFont="1" applyFill="1" applyBorder="1" applyAlignment="1"/>
    <xf numFmtId="3" fontId="3" fillId="2" borderId="0" xfId="1" applyNumberFormat="1" applyFont="1" applyFill="1" applyBorder="1" applyAlignment="1"/>
    <xf numFmtId="170" fontId="3" fillId="0" borderId="0" xfId="1" applyNumberFormat="1" applyFont="1" applyFill="1" applyAlignment="1">
      <alignment horizontal="center"/>
    </xf>
    <xf numFmtId="170" fontId="3" fillId="0" borderId="0" xfId="1" applyNumberFormat="1" applyFont="1" applyAlignment="1" applyProtection="1">
      <alignment horizontal="left"/>
      <protection locked="0"/>
    </xf>
    <xf numFmtId="173" fontId="3" fillId="0" borderId="0" xfId="1" applyNumberFormat="1" applyFont="1" applyAlignment="1"/>
    <xf numFmtId="3" fontId="3" fillId="0" borderId="0" xfId="1" applyNumberFormat="1" applyFont="1" applyFill="1" applyAlignment="1">
      <alignment horizontal="right"/>
    </xf>
    <xf numFmtId="170" fontId="3" fillId="0" borderId="0" xfId="1" quotePrefix="1" applyNumberFormat="1" applyFont="1" applyAlignment="1" applyProtection="1">
      <alignment horizontal="left"/>
      <protection locked="0"/>
    </xf>
    <xf numFmtId="3" fontId="3" fillId="0" borderId="0" xfId="1" applyNumberFormat="1" applyFont="1" applyFill="1" applyAlignment="1">
      <alignment horizontal="left"/>
    </xf>
    <xf numFmtId="10" fontId="3" fillId="0" borderId="0" xfId="1" applyNumberFormat="1" applyFont="1" applyAlignment="1">
      <alignment horizontal="left"/>
    </xf>
    <xf numFmtId="170" fontId="3" fillId="0" borderId="0" xfId="1" applyNumberFormat="1" applyFont="1" applyAlignment="1">
      <alignment horizontal="left"/>
    </xf>
    <xf numFmtId="168" fontId="3" fillId="0" borderId="0" xfId="1" applyNumberFormat="1" applyFont="1" applyFill="1" applyAlignment="1">
      <alignment horizontal="right"/>
    </xf>
    <xf numFmtId="10" fontId="3" fillId="0" borderId="0" xfId="1" applyNumberFormat="1" applyFont="1" applyFill="1" applyAlignment="1">
      <alignment horizontal="right"/>
    </xf>
    <xf numFmtId="169" fontId="3" fillId="0" borderId="0" xfId="1" applyNumberFormat="1" applyFont="1" applyFill="1" applyAlignment="1">
      <alignment horizontal="right"/>
    </xf>
    <xf numFmtId="174" fontId="3" fillId="0" borderId="0" xfId="1" applyNumberFormat="1" applyFont="1" applyFill="1" applyAlignment="1">
      <alignment horizontal="left"/>
    </xf>
    <xf numFmtId="3" fontId="13" fillId="0" borderId="0" xfId="1" applyNumberFormat="1" applyFont="1" applyAlignment="1"/>
    <xf numFmtId="0" fontId="5" fillId="0" borderId="0" xfId="1" applyNumberFormat="1" applyFont="1" applyFill="1" applyAlignment="1" applyProtection="1">
      <alignment horizontal="center"/>
      <protection locked="0"/>
    </xf>
    <xf numFmtId="3" fontId="5" fillId="0" borderId="0" xfId="1" applyNumberFormat="1" applyFont="1" applyAlignment="1"/>
    <xf numFmtId="0" fontId="5" fillId="0" borderId="0" xfId="1" applyNumberFormat="1" applyFont="1" applyAlignment="1" applyProtection="1">
      <alignment horizontal="left"/>
      <protection locked="0"/>
    </xf>
    <xf numFmtId="164" fontId="5" fillId="0" borderId="0" xfId="1" applyFont="1" applyAlignment="1">
      <alignment horizontal="left"/>
    </xf>
    <xf numFmtId="3" fontId="3" fillId="0" borderId="0" xfId="1" applyNumberFormat="1" applyFont="1" applyAlignment="1">
      <alignment horizontal="left"/>
    </xf>
    <xf numFmtId="3" fontId="5" fillId="0" borderId="0" xfId="1" applyNumberFormat="1" applyFont="1" applyAlignment="1">
      <alignment horizontal="left"/>
    </xf>
    <xf numFmtId="49" fontId="3" fillId="0" borderId="0" xfId="1" applyNumberFormat="1" applyFont="1" applyAlignment="1">
      <alignment horizontal="left"/>
    </xf>
    <xf numFmtId="0" fontId="3" fillId="0" borderId="0" xfId="1" applyNumberFormat="1" applyFont="1" applyAlignment="1">
      <alignment horizontal="left"/>
    </xf>
    <xf numFmtId="0" fontId="3" fillId="0" borderId="0" xfId="1" applyNumberFormat="1" applyFont="1" applyAlignment="1">
      <alignment horizontal="left" indent="6"/>
    </xf>
    <xf numFmtId="3" fontId="3" fillId="0" borderId="10" xfId="1" applyNumberFormat="1" applyFont="1" applyBorder="1" applyAlignment="1"/>
    <xf numFmtId="164" fontId="3" fillId="0" borderId="1" xfId="1" applyFont="1" applyBorder="1" applyAlignment="1"/>
    <xf numFmtId="170" fontId="3" fillId="0" borderId="0" xfId="1" applyNumberFormat="1" applyFont="1" applyAlignment="1"/>
    <xf numFmtId="167" fontId="3" fillId="0" borderId="0" xfId="1" applyNumberFormat="1" applyFont="1" applyFill="1" applyProtection="1">
      <protection locked="0"/>
    </xf>
    <xf numFmtId="167" fontId="3" fillId="2" borderId="0" xfId="1" applyNumberFormat="1" applyFont="1" applyFill="1" applyProtection="1">
      <protection locked="0"/>
    </xf>
    <xf numFmtId="167" fontId="3" fillId="0" borderId="0" xfId="1" applyNumberFormat="1" applyFont="1" applyFill="1" applyAlignment="1"/>
    <xf numFmtId="166" fontId="3" fillId="0" borderId="0" xfId="1" applyNumberFormat="1" applyFont="1"/>
    <xf numFmtId="167" fontId="3" fillId="0" borderId="0" xfId="1" applyNumberFormat="1" applyFont="1" applyAlignment="1"/>
    <xf numFmtId="0" fontId="3" fillId="0" borderId="0" xfId="1" applyNumberFormat="1" applyFont="1" applyFill="1" applyAlignment="1">
      <alignment horizontal="left"/>
    </xf>
    <xf numFmtId="166" fontId="3" fillId="0" borderId="0" xfId="1" applyNumberFormat="1" applyFont="1" applyAlignment="1">
      <alignment horizontal="center"/>
    </xf>
    <xf numFmtId="3" fontId="3" fillId="0" borderId="0" xfId="1" applyNumberFormat="1" applyFont="1"/>
    <xf numFmtId="3" fontId="3" fillId="2" borderId="1" xfId="1" applyNumberFormat="1" applyFont="1" applyFill="1" applyBorder="1"/>
    <xf numFmtId="3" fontId="3" fillId="0" borderId="0" xfId="1" applyNumberFormat="1" applyFont="1" applyFill="1" applyBorder="1"/>
    <xf numFmtId="3" fontId="3" fillId="2" borderId="0" xfId="1" applyNumberFormat="1" applyFont="1" applyFill="1" applyBorder="1"/>
    <xf numFmtId="3" fontId="3" fillId="2" borderId="0" xfId="1" applyNumberFormat="1" applyFont="1" applyFill="1"/>
    <xf numFmtId="3" fontId="3" fillId="0" borderId="0" xfId="1" applyNumberFormat="1" applyFont="1" applyFill="1" applyBorder="1" applyAlignment="1">
      <alignment horizontal="left"/>
    </xf>
    <xf numFmtId="3" fontId="3" fillId="0" borderId="0" xfId="1" applyNumberFormat="1" applyFont="1" applyAlignment="1">
      <alignment horizontal="fill"/>
    </xf>
    <xf numFmtId="42" fontId="3" fillId="0" borderId="10" xfId="1" applyNumberFormat="1" applyFont="1" applyBorder="1" applyAlignment="1" applyProtection="1">
      <alignment horizontal="right"/>
      <protection locked="0"/>
    </xf>
    <xf numFmtId="0" fontId="3" fillId="0" borderId="0" xfId="1" quotePrefix="1" applyNumberFormat="1" applyFont="1" applyAlignment="1" applyProtection="1">
      <alignment horizontal="center"/>
      <protection locked="0"/>
    </xf>
    <xf numFmtId="42" fontId="3" fillId="0" borderId="0" xfId="1" applyNumberFormat="1" applyFont="1" applyBorder="1" applyAlignment="1" applyProtection="1">
      <alignment horizontal="right"/>
      <protection locked="0"/>
    </xf>
    <xf numFmtId="0" fontId="3" fillId="0" borderId="1" xfId="1" applyNumberFormat="1" applyFont="1" applyBorder="1" applyAlignment="1" applyProtection="1">
      <alignment horizontal="centerContinuous"/>
      <protection locked="0"/>
    </xf>
    <xf numFmtId="42" fontId="3" fillId="0" borderId="0" xfId="1" applyNumberFormat="1" applyFont="1" applyFill="1"/>
    <xf numFmtId="49" fontId="3" fillId="0" borderId="0" xfId="1" applyNumberFormat="1" applyFont="1"/>
    <xf numFmtId="0" fontId="3" fillId="2" borderId="0" xfId="1" quotePrefix="1" applyNumberFormat="1" applyFont="1" applyFill="1" applyAlignment="1" applyProtection="1">
      <alignment horizontal="right"/>
      <protection locked="0"/>
    </xf>
    <xf numFmtId="0" fontId="3" fillId="2" borderId="0" xfId="1" applyNumberFormat="1" applyFont="1" applyFill="1"/>
    <xf numFmtId="164" fontId="3" fillId="2" borderId="0" xfId="1" applyFont="1" applyFill="1" applyAlignment="1"/>
    <xf numFmtId="0" fontId="3" fillId="2" borderId="0" xfId="1" applyNumberFormat="1" applyFont="1" applyFill="1" applyProtection="1">
      <protection locked="0"/>
    </xf>
    <xf numFmtId="0" fontId="3" fillId="0" borderId="0" xfId="1" applyNumberFormat="1" applyFont="1" applyAlignment="1" applyProtection="1">
      <alignment horizontal="right"/>
      <protection locked="0"/>
    </xf>
    <xf numFmtId="0" fontId="3" fillId="0" borderId="0" xfId="1" applyNumberFormat="1" applyFont="1" applyAlignment="1" applyProtection="1">
      <alignment horizontal="center"/>
      <protection locked="0"/>
    </xf>
    <xf numFmtId="3" fontId="3" fillId="0" borderId="0" xfId="1" applyNumberFormat="1" applyFont="1" applyAlignment="1">
      <alignment horizontal="center"/>
    </xf>
    <xf numFmtId="37" fontId="3" fillId="2" borderId="0" xfId="1" applyNumberFormat="1" applyFont="1" applyFill="1" applyAlignment="1">
      <alignment horizontal="center"/>
    </xf>
    <xf numFmtId="0" fontId="3" fillId="0" borderId="0" xfId="1" quotePrefix="1" applyNumberFormat="1" applyFont="1" applyFill="1" applyAlignment="1">
      <alignment horizontal="left"/>
    </xf>
    <xf numFmtId="0" fontId="3" fillId="0" borderId="0" xfId="1" applyNumberFormat="1" applyFont="1" applyFill="1" applyAlignment="1">
      <alignment horizontal="right"/>
    </xf>
    <xf numFmtId="164" fontId="3" fillId="0" borderId="0" xfId="1" applyFont="1" applyAlignment="1">
      <alignment horizontal="center"/>
    </xf>
    <xf numFmtId="0" fontId="3" fillId="0" borderId="0" xfId="1" applyNumberFormat="1" applyFont="1" applyFill="1" applyAlignment="1">
      <alignment horizontal="left" wrapText="1"/>
    </xf>
    <xf numFmtId="164" fontId="7" fillId="0" borderId="9" xfId="1" applyNumberFormat="1" applyFont="1" applyBorder="1" applyAlignment="1">
      <alignment horizontal="center"/>
    </xf>
    <xf numFmtId="0" fontId="7" fillId="0" borderId="8" xfId="1" applyNumberFormat="1" applyFont="1" applyBorder="1" applyAlignment="1">
      <alignment horizontal="center"/>
    </xf>
    <xf numFmtId="0" fontId="7" fillId="0" borderId="7" xfId="1" applyNumberFormat="1" applyFont="1" applyBorder="1" applyAlignment="1">
      <alignment horizontal="center"/>
    </xf>
    <xf numFmtId="0" fontId="3" fillId="0" borderId="0" xfId="1" applyNumberFormat="1" applyFont="1" applyFill="1" applyAlignment="1" applyProtection="1">
      <alignment vertical="top" wrapText="1"/>
      <protection locked="0"/>
    </xf>
    <xf numFmtId="0" fontId="7" fillId="0" borderId="9" xfId="1" applyNumberFormat="1" applyFont="1" applyBorder="1" applyAlignment="1">
      <alignment horizontal="center"/>
    </xf>
    <xf numFmtId="0" fontId="5" fillId="0" borderId="0" xfId="1" applyNumberFormat="1" applyFont="1" applyAlignment="1">
      <alignment horizontal="center"/>
    </xf>
    <xf numFmtId="0" fontId="3" fillId="0" borderId="0" xfId="1" quotePrefix="1" applyNumberFormat="1" applyFont="1" applyFill="1" applyAlignment="1" applyProtection="1">
      <alignment horizontal="left" vertical="top" wrapText="1"/>
      <protection locked="0"/>
    </xf>
    <xf numFmtId="0" fontId="3" fillId="0" borderId="0" xfId="1" applyNumberFormat="1" applyFont="1" applyFill="1" applyAlignment="1">
      <alignment vertical="top" wrapText="1"/>
    </xf>
    <xf numFmtId="0" fontId="3" fillId="0" borderId="0" xfId="1" quotePrefix="1" applyNumberFormat="1" applyFont="1" applyFill="1" applyAlignment="1">
      <alignment horizontal="left" vertical="top" wrapText="1"/>
    </xf>
  </cellXfs>
  <cellStyles count="5">
    <cellStyle name="Currency 6" xfId="4"/>
    <cellStyle name="Normal" xfId="0" builtinId="0"/>
    <cellStyle name="Normal 20" xfId="1"/>
    <cellStyle name="Normal_Attachment O &amp; GG Final 11_11_09" xfId="2"/>
    <cellStyle name="Percent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8"/>
  <sheetViews>
    <sheetView tabSelected="1" zoomScale="90" zoomScaleNormal="90" zoomScaleSheetLayoutView="75" workbookViewId="0"/>
  </sheetViews>
  <sheetFormatPr defaultColWidth="10.88671875" defaultRowHeight="13.8"/>
  <cols>
    <col min="1" max="1" width="6.33203125" style="1" customWidth="1"/>
    <col min="2" max="2" width="34.88671875" style="1" customWidth="1"/>
    <col min="3" max="3" width="40.109375" style="1" customWidth="1"/>
    <col min="4" max="4" width="15.6640625" style="1" customWidth="1"/>
    <col min="5" max="5" width="6.88671875" style="1" customWidth="1"/>
    <col min="6" max="6" width="5.6640625" style="1" customWidth="1"/>
    <col min="7" max="7" width="12.44140625" style="1" customWidth="1"/>
    <col min="8" max="8" width="4.6640625" style="1" customWidth="1"/>
    <col min="9" max="9" width="15.33203125" style="1" customWidth="1"/>
    <col min="10" max="10" width="0.6640625" style="1" customWidth="1"/>
    <col min="11" max="11" width="10.6640625" style="2" customWidth="1"/>
    <col min="12" max="12" width="10.88671875" style="1"/>
    <col min="13" max="13" width="13.33203125" style="1" customWidth="1"/>
    <col min="14" max="14" width="15.88671875" style="1" customWidth="1"/>
    <col min="15" max="16" width="10.88671875" style="1"/>
    <col min="17" max="17" width="12.6640625" style="1" customWidth="1"/>
    <col min="18" max="18" width="10.88671875" style="1"/>
    <col min="19" max="19" width="12.44140625" style="1" customWidth="1"/>
    <col min="20" max="16384" width="10.88671875" style="1"/>
  </cols>
  <sheetData>
    <row r="1" spans="1:11">
      <c r="B1" s="16"/>
      <c r="C1" s="16"/>
      <c r="D1" s="17"/>
      <c r="E1" s="16"/>
      <c r="F1" s="16"/>
      <c r="G1" s="16"/>
      <c r="H1" s="9"/>
      <c r="I1" s="188"/>
      <c r="J1" s="188"/>
      <c r="K1" s="32" t="s">
        <v>87</v>
      </c>
    </row>
    <row r="2" spans="1:11">
      <c r="B2" s="16"/>
      <c r="C2" s="16"/>
      <c r="D2" s="17"/>
      <c r="E2" s="16"/>
      <c r="F2" s="16"/>
      <c r="G2" s="16"/>
      <c r="H2" s="9"/>
      <c r="I2" s="9"/>
      <c r="J2" s="15"/>
      <c r="K2" s="12" t="s">
        <v>353</v>
      </c>
    </row>
    <row r="3" spans="1:11">
      <c r="B3" s="16" t="s">
        <v>16</v>
      </c>
      <c r="C3" s="16"/>
      <c r="D3" s="17"/>
      <c r="E3" s="16"/>
      <c r="F3" s="16"/>
      <c r="G3" s="16"/>
      <c r="H3" s="187"/>
      <c r="I3" s="186"/>
      <c r="J3" s="185"/>
      <c r="K3" s="184" t="s">
        <v>352</v>
      </c>
    </row>
    <row r="4" spans="1:11" ht="15.75" customHeight="1">
      <c r="A4" s="189" t="s">
        <v>310</v>
      </c>
      <c r="B4" s="189"/>
      <c r="C4" s="189"/>
      <c r="D4" s="189"/>
      <c r="E4" s="189"/>
      <c r="F4" s="189"/>
      <c r="G4" s="189"/>
      <c r="H4" s="189"/>
      <c r="I4" s="189"/>
      <c r="J4" s="189"/>
      <c r="K4" s="189"/>
    </row>
    <row r="5" spans="1:11" ht="15.75" customHeight="1">
      <c r="A5" s="190" t="s">
        <v>309</v>
      </c>
      <c r="B5" s="190"/>
      <c r="C5" s="190"/>
      <c r="D5" s="190"/>
      <c r="E5" s="190"/>
      <c r="F5" s="190"/>
      <c r="G5" s="190"/>
      <c r="H5" s="190"/>
      <c r="I5" s="190"/>
      <c r="J5" s="190"/>
      <c r="K5" s="190"/>
    </row>
    <row r="6" spans="1:11">
      <c r="B6" s="15"/>
      <c r="C6" s="15"/>
      <c r="D6" s="15"/>
      <c r="E6" s="15"/>
      <c r="F6" s="15"/>
      <c r="G6" s="15"/>
      <c r="H6" s="15"/>
      <c r="I6" s="15"/>
      <c r="J6" s="15"/>
      <c r="K6" s="20"/>
    </row>
    <row r="7" spans="1:11" ht="15.75" customHeight="1">
      <c r="A7" s="191" t="s">
        <v>351</v>
      </c>
      <c r="B7" s="191"/>
      <c r="C7" s="191"/>
      <c r="D7" s="191"/>
      <c r="E7" s="191"/>
      <c r="F7" s="191"/>
      <c r="G7" s="191"/>
      <c r="H7" s="191"/>
      <c r="I7" s="191"/>
      <c r="J7" s="191"/>
      <c r="K7" s="191"/>
    </row>
    <row r="8" spans="1:11">
      <c r="A8" s="11"/>
      <c r="B8" s="15"/>
      <c r="C8" s="15"/>
      <c r="D8" s="183"/>
      <c r="E8" s="15"/>
      <c r="F8" s="15"/>
      <c r="G8" s="15"/>
      <c r="H8" s="15"/>
      <c r="I8" s="15"/>
      <c r="J8" s="15"/>
      <c r="K8" s="20"/>
    </row>
    <row r="9" spans="1:11">
      <c r="A9" s="11" t="s">
        <v>179</v>
      </c>
      <c r="B9" s="15"/>
      <c r="C9" s="15"/>
      <c r="D9" s="183"/>
      <c r="E9" s="15"/>
      <c r="F9" s="15"/>
      <c r="G9" s="15"/>
      <c r="H9" s="15"/>
      <c r="I9" s="11" t="s">
        <v>350</v>
      </c>
      <c r="J9" s="15"/>
      <c r="K9" s="20"/>
    </row>
    <row r="10" spans="1:11" ht="14.4" thickBot="1">
      <c r="A10" s="30" t="s">
        <v>178</v>
      </c>
      <c r="B10" s="15"/>
      <c r="C10" s="15"/>
      <c r="D10" s="15"/>
      <c r="E10" s="15"/>
      <c r="F10" s="15"/>
      <c r="G10" s="15"/>
      <c r="H10" s="15"/>
      <c r="I10" s="30" t="s">
        <v>349</v>
      </c>
      <c r="J10" s="15"/>
      <c r="K10" s="20"/>
    </row>
    <row r="11" spans="1:11">
      <c r="A11" s="11">
        <v>1</v>
      </c>
      <c r="B11" s="15" t="s">
        <v>348</v>
      </c>
      <c r="C11" s="15"/>
      <c r="D11" s="171"/>
      <c r="E11" s="15"/>
      <c r="F11" s="15"/>
      <c r="G11" s="15"/>
      <c r="H11" s="15"/>
      <c r="I11" s="182">
        <f>+I205</f>
        <v>141956349.29779038</v>
      </c>
      <c r="J11" s="15"/>
      <c r="K11" s="20"/>
    </row>
    <row r="12" spans="1:11">
      <c r="A12" s="11"/>
      <c r="B12" s="15"/>
      <c r="C12" s="15"/>
      <c r="D12" s="15"/>
      <c r="E12" s="15"/>
      <c r="F12" s="15"/>
      <c r="G12" s="15"/>
      <c r="H12" s="15"/>
      <c r="I12" s="171"/>
      <c r="J12" s="15"/>
      <c r="K12" s="20"/>
    </row>
    <row r="13" spans="1:11" ht="14.4" thickBot="1">
      <c r="A13" s="11" t="s">
        <v>60</v>
      </c>
      <c r="B13" s="98" t="s">
        <v>347</v>
      </c>
      <c r="C13" s="29"/>
      <c r="D13" s="30" t="s">
        <v>346</v>
      </c>
      <c r="E13" s="10"/>
      <c r="F13" s="181" t="s">
        <v>253</v>
      </c>
      <c r="G13" s="181"/>
      <c r="H13" s="15"/>
      <c r="I13" s="171"/>
      <c r="J13" s="15"/>
      <c r="K13" s="20"/>
    </row>
    <row r="14" spans="1:11">
      <c r="A14" s="11">
        <v>2</v>
      </c>
      <c r="B14" s="159" t="s">
        <v>345</v>
      </c>
      <c r="C14" s="10"/>
      <c r="D14" s="10">
        <f>I274</f>
        <v>1067022.7100000002</v>
      </c>
      <c r="E14" s="10"/>
      <c r="F14" s="10" t="s">
        <v>150</v>
      </c>
      <c r="G14" s="77">
        <f>I225</f>
        <v>0.97698868108638404</v>
      </c>
      <c r="H14" s="10"/>
      <c r="I14" s="10">
        <f>+G14*D14</f>
        <v>1042469.1101321194</v>
      </c>
      <c r="J14" s="15"/>
      <c r="K14" s="20"/>
    </row>
    <row r="15" spans="1:11">
      <c r="A15" s="11">
        <v>3</v>
      </c>
      <c r="B15" s="159" t="s">
        <v>344</v>
      </c>
      <c r="C15" s="10"/>
      <c r="D15" s="10">
        <f>I281</f>
        <v>4591161.24</v>
      </c>
      <c r="E15" s="10"/>
      <c r="F15" s="10" t="str">
        <f t="shared" ref="F15:G17" si="0">+F14</f>
        <v>TP</v>
      </c>
      <c r="G15" s="77">
        <f t="shared" si="0"/>
        <v>0.97698868108638404</v>
      </c>
      <c r="H15" s="10"/>
      <c r="I15" s="10">
        <f>+G15*D15</f>
        <v>4485512.5645225281</v>
      </c>
      <c r="J15" s="15"/>
      <c r="K15" s="20"/>
    </row>
    <row r="16" spans="1:11">
      <c r="A16" s="11">
        <v>4</v>
      </c>
      <c r="B16" s="173" t="s">
        <v>343</v>
      </c>
      <c r="C16" s="10"/>
      <c r="D16" s="68">
        <v>0</v>
      </c>
      <c r="E16" s="10"/>
      <c r="F16" s="10" t="str">
        <f t="shared" si="0"/>
        <v>TP</v>
      </c>
      <c r="G16" s="77">
        <f t="shared" si="0"/>
        <v>0.97698868108638404</v>
      </c>
      <c r="H16" s="10"/>
      <c r="I16" s="10">
        <f>+G16*D16</f>
        <v>0</v>
      </c>
      <c r="J16" s="15"/>
      <c r="K16" s="20"/>
    </row>
    <row r="17" spans="1:11" ht="14.4" thickBot="1">
      <c r="A17" s="11">
        <v>5</v>
      </c>
      <c r="B17" s="173" t="s">
        <v>342</v>
      </c>
      <c r="C17" s="10"/>
      <c r="D17" s="68">
        <v>0</v>
      </c>
      <c r="E17" s="10"/>
      <c r="F17" s="10" t="str">
        <f t="shared" si="0"/>
        <v>TP</v>
      </c>
      <c r="G17" s="77">
        <f t="shared" si="0"/>
        <v>0.97698868108638404</v>
      </c>
      <c r="H17" s="10"/>
      <c r="I17" s="67">
        <f>+G17*D17</f>
        <v>0</v>
      </c>
      <c r="J17" s="15"/>
      <c r="K17" s="20"/>
    </row>
    <row r="18" spans="1:11">
      <c r="A18" s="11">
        <v>6</v>
      </c>
      <c r="B18" s="63" t="s">
        <v>341</v>
      </c>
      <c r="C18" s="15"/>
      <c r="D18" s="177" t="s">
        <v>60</v>
      </c>
      <c r="E18" s="10"/>
      <c r="F18" s="10"/>
      <c r="G18" s="77"/>
      <c r="H18" s="10"/>
      <c r="I18" s="180">
        <f>SUM(I14:I17)</f>
        <v>5527981.6746546477</v>
      </c>
      <c r="J18" s="15"/>
      <c r="K18" s="20"/>
    </row>
    <row r="19" spans="1:11">
      <c r="A19" s="11"/>
      <c r="B19" s="63"/>
      <c r="C19" s="15"/>
      <c r="I19" s="10"/>
      <c r="J19" s="15"/>
      <c r="K19" s="20"/>
    </row>
    <row r="20" spans="1:11">
      <c r="A20" s="179" t="s">
        <v>340</v>
      </c>
      <c r="B20" s="98" t="s">
        <v>339</v>
      </c>
      <c r="C20" s="98"/>
      <c r="D20" s="177" t="s">
        <v>60</v>
      </c>
      <c r="E20" s="10"/>
      <c r="F20" s="10"/>
      <c r="G20" s="10"/>
      <c r="H20" s="10"/>
      <c r="I20" s="180">
        <f>+I11-I18</f>
        <v>136428367.62313575</v>
      </c>
      <c r="J20" s="15"/>
      <c r="K20" s="20"/>
    </row>
    <row r="21" spans="1:11">
      <c r="A21" s="11" t="s">
        <v>338</v>
      </c>
      <c r="B21" s="98" t="s">
        <v>337</v>
      </c>
      <c r="C21" s="15"/>
      <c r="D21" s="177"/>
      <c r="E21" s="10"/>
      <c r="F21" s="10"/>
      <c r="G21" s="10"/>
      <c r="H21" s="10"/>
      <c r="I21" s="174">
        <v>0</v>
      </c>
      <c r="J21" s="15"/>
      <c r="K21" s="20"/>
    </row>
    <row r="22" spans="1:11" ht="14.4" thickBot="1">
      <c r="A22" s="11" t="s">
        <v>336</v>
      </c>
      <c r="B22" s="98" t="s">
        <v>335</v>
      </c>
      <c r="C22" s="15"/>
      <c r="D22" s="177"/>
      <c r="E22" s="10"/>
      <c r="F22" s="10"/>
      <c r="G22" s="10"/>
      <c r="H22" s="10"/>
      <c r="I22" s="172">
        <v>0</v>
      </c>
      <c r="J22" s="15"/>
      <c r="K22" s="20"/>
    </row>
    <row r="23" spans="1:11" ht="14.4" thickBot="1">
      <c r="A23" s="179" t="s">
        <v>334</v>
      </c>
      <c r="B23" s="63" t="s">
        <v>333</v>
      </c>
      <c r="C23" s="15"/>
      <c r="D23" s="177"/>
      <c r="E23" s="10"/>
      <c r="F23" s="10"/>
      <c r="G23" s="10"/>
      <c r="H23" s="10"/>
      <c r="I23" s="178">
        <f>SUM(I20:I22)</f>
        <v>136428367.62313575</v>
      </c>
      <c r="J23" s="15"/>
      <c r="K23" s="20"/>
    </row>
    <row r="24" spans="1:11" ht="14.4" thickTop="1">
      <c r="A24" s="11"/>
      <c r="C24" s="15"/>
      <c r="D24" s="177"/>
      <c r="E24" s="10"/>
      <c r="F24" s="10"/>
      <c r="G24" s="10"/>
      <c r="H24" s="10"/>
      <c r="J24" s="15"/>
      <c r="K24" s="20"/>
    </row>
    <row r="25" spans="1:11">
      <c r="A25" s="11"/>
      <c r="B25" s="63" t="s">
        <v>332</v>
      </c>
      <c r="C25" s="15"/>
      <c r="D25" s="171"/>
      <c r="E25" s="15"/>
      <c r="F25" s="15"/>
      <c r="G25" s="15"/>
      <c r="H25" s="15"/>
      <c r="I25" s="171"/>
      <c r="J25" s="15"/>
      <c r="K25" s="20"/>
    </row>
    <row r="26" spans="1:11">
      <c r="A26" s="11">
        <v>8</v>
      </c>
      <c r="B26" s="159" t="s">
        <v>331</v>
      </c>
      <c r="D26" s="171"/>
      <c r="E26" s="15"/>
      <c r="F26" s="15"/>
      <c r="G26" s="60"/>
      <c r="H26" s="15"/>
      <c r="I26" s="175">
        <v>6078523.083333333</v>
      </c>
      <c r="J26" s="15"/>
      <c r="K26" s="20"/>
    </row>
    <row r="27" spans="1:11">
      <c r="A27" s="11">
        <v>9</v>
      </c>
      <c r="B27" s="159" t="s">
        <v>330</v>
      </c>
      <c r="C27" s="10"/>
      <c r="D27" s="10"/>
      <c r="E27" s="10"/>
      <c r="F27" s="10"/>
      <c r="G27" s="29"/>
      <c r="H27" s="10"/>
      <c r="I27" s="175">
        <v>0</v>
      </c>
      <c r="J27" s="15"/>
      <c r="K27" s="20"/>
    </row>
    <row r="28" spans="1:11">
      <c r="A28" s="11">
        <v>10</v>
      </c>
      <c r="B28" s="176" t="s">
        <v>329</v>
      </c>
      <c r="C28" s="15"/>
      <c r="D28" s="15"/>
      <c r="E28" s="15"/>
      <c r="G28" s="60"/>
      <c r="H28" s="15"/>
      <c r="I28" s="175">
        <v>0</v>
      </c>
      <c r="J28" s="15"/>
      <c r="K28" s="20"/>
    </row>
    <row r="29" spans="1:11">
      <c r="A29" s="11">
        <v>11</v>
      </c>
      <c r="B29" s="159" t="s">
        <v>328</v>
      </c>
      <c r="C29" s="15"/>
      <c r="D29" s="15"/>
      <c r="E29" s="15"/>
      <c r="G29" s="60"/>
      <c r="H29" s="15"/>
      <c r="I29" s="174">
        <v>0</v>
      </c>
      <c r="J29" s="15"/>
      <c r="K29" s="20"/>
    </row>
    <row r="30" spans="1:11">
      <c r="A30" s="11">
        <v>12</v>
      </c>
      <c r="B30" s="173" t="s">
        <v>327</v>
      </c>
      <c r="C30" s="15"/>
      <c r="D30" s="15"/>
      <c r="E30" s="15"/>
      <c r="F30" s="15"/>
      <c r="G30" s="9"/>
      <c r="H30" s="15"/>
      <c r="I30" s="174">
        <v>0</v>
      </c>
      <c r="J30" s="15"/>
      <c r="K30" s="20"/>
    </row>
    <row r="31" spans="1:11">
      <c r="A31" s="11">
        <v>13</v>
      </c>
      <c r="B31" s="173" t="s">
        <v>326</v>
      </c>
      <c r="C31" s="15"/>
      <c r="D31" s="15"/>
      <c r="E31" s="15"/>
      <c r="F31" s="15"/>
      <c r="G31" s="60"/>
      <c r="H31" s="15"/>
      <c r="I31" s="174">
        <v>0</v>
      </c>
      <c r="J31" s="15"/>
      <c r="K31" s="20"/>
    </row>
    <row r="32" spans="1:11" ht="14.4" thickBot="1">
      <c r="A32" s="11">
        <v>14</v>
      </c>
      <c r="B32" s="173" t="s">
        <v>325</v>
      </c>
      <c r="C32" s="15"/>
      <c r="D32" s="15"/>
      <c r="E32" s="15"/>
      <c r="F32" s="15"/>
      <c r="G32" s="9"/>
      <c r="H32" s="15"/>
      <c r="I32" s="172">
        <v>0</v>
      </c>
      <c r="J32" s="15"/>
      <c r="K32" s="20"/>
    </row>
    <row r="33" spans="1:11">
      <c r="A33" s="11">
        <v>15</v>
      </c>
      <c r="B33" s="16" t="s">
        <v>324</v>
      </c>
      <c r="C33" s="15"/>
      <c r="D33" s="15"/>
      <c r="E33" s="15"/>
      <c r="F33" s="15"/>
      <c r="G33" s="15"/>
      <c r="H33" s="15"/>
      <c r="I33" s="171">
        <f>SUM(I26:I32)</f>
        <v>6078523.083333333</v>
      </c>
      <c r="J33" s="15"/>
      <c r="K33" s="20"/>
    </row>
    <row r="34" spans="1:11">
      <c r="A34" s="11"/>
      <c r="B34" s="63"/>
      <c r="C34" s="15"/>
      <c r="D34" s="15"/>
      <c r="E34" s="15"/>
      <c r="F34" s="15"/>
      <c r="G34" s="15"/>
      <c r="H34" s="15"/>
      <c r="I34" s="171"/>
      <c r="J34" s="15"/>
      <c r="K34" s="20"/>
    </row>
    <row r="35" spans="1:11">
      <c r="A35" s="11">
        <v>16</v>
      </c>
      <c r="B35" s="98" t="s">
        <v>323</v>
      </c>
      <c r="C35" s="98"/>
      <c r="D35" s="167">
        <f>IF(I33&gt;0,I23/I33,0)</f>
        <v>22.444328293694877</v>
      </c>
      <c r="E35" s="15"/>
      <c r="F35" s="15"/>
      <c r="G35" s="15"/>
      <c r="H35" s="15"/>
      <c r="J35" s="15"/>
      <c r="K35" s="20"/>
    </row>
    <row r="36" spans="1:11">
      <c r="A36" s="11">
        <v>17</v>
      </c>
      <c r="B36" s="98" t="s">
        <v>322</v>
      </c>
      <c r="C36" s="15"/>
      <c r="D36" s="167">
        <f>+D35/12</f>
        <v>1.8703606911412398</v>
      </c>
      <c r="E36" s="15"/>
      <c r="F36" s="15"/>
      <c r="G36" s="15"/>
      <c r="H36" s="15"/>
      <c r="J36" s="15"/>
      <c r="K36" s="20"/>
    </row>
    <row r="37" spans="1:11">
      <c r="A37" s="11"/>
      <c r="B37" s="63"/>
      <c r="C37" s="15"/>
      <c r="D37" s="167"/>
      <c r="E37" s="15"/>
      <c r="F37" s="15"/>
      <c r="G37" s="15"/>
      <c r="H37" s="15"/>
      <c r="J37" s="15"/>
      <c r="K37" s="20"/>
    </row>
    <row r="38" spans="1:11">
      <c r="A38" s="11"/>
      <c r="B38" s="63"/>
      <c r="C38" s="15"/>
      <c r="D38" s="170" t="s">
        <v>321</v>
      </c>
      <c r="E38" s="15"/>
      <c r="F38" s="15"/>
      <c r="G38" s="15"/>
      <c r="H38" s="15"/>
      <c r="I38" s="4" t="s">
        <v>320</v>
      </c>
      <c r="J38" s="15"/>
      <c r="K38" s="20"/>
    </row>
    <row r="39" spans="1:11">
      <c r="A39" s="11">
        <v>18</v>
      </c>
      <c r="B39" s="98" t="s">
        <v>319</v>
      </c>
      <c r="C39" s="159"/>
      <c r="D39" s="167">
        <f>+D35/52</f>
        <v>0.43162169795567074</v>
      </c>
      <c r="E39" s="15"/>
      <c r="F39" s="15"/>
      <c r="G39" s="15"/>
      <c r="H39" s="15"/>
      <c r="I39" s="168">
        <f>+D35/52</f>
        <v>0.43162169795567074</v>
      </c>
      <c r="J39" s="15"/>
      <c r="K39" s="20"/>
    </row>
    <row r="40" spans="1:11">
      <c r="A40" s="11">
        <v>19</v>
      </c>
      <c r="B40" s="98" t="s">
        <v>318</v>
      </c>
      <c r="C40" s="169"/>
      <c r="D40" s="167">
        <f>+D35/260</f>
        <v>8.6324339591134142E-2</v>
      </c>
      <c r="E40" s="15" t="s">
        <v>317</v>
      </c>
      <c r="G40" s="15"/>
      <c r="H40" s="15"/>
      <c r="I40" s="168">
        <f>+D35/365</f>
        <v>6.1491310393684592E-2</v>
      </c>
      <c r="J40" s="15"/>
      <c r="K40" s="20"/>
    </row>
    <row r="41" spans="1:11">
      <c r="A41" s="11">
        <v>20</v>
      </c>
      <c r="B41" s="98" t="s">
        <v>316</v>
      </c>
      <c r="C41" s="12"/>
      <c r="D41" s="167">
        <f>+D35/4160*1000</f>
        <v>5.3952712244458843</v>
      </c>
      <c r="E41" s="98" t="s">
        <v>315</v>
      </c>
      <c r="G41" s="15"/>
      <c r="H41" s="15"/>
      <c r="I41" s="166">
        <f>+D35/8760*1000</f>
        <v>2.5621379330701912</v>
      </c>
      <c r="J41" s="15"/>
      <c r="K41" s="20" t="s">
        <v>60</v>
      </c>
    </row>
    <row r="42" spans="1:11">
      <c r="A42" s="11"/>
      <c r="B42" s="63"/>
      <c r="C42" s="15"/>
      <c r="D42" s="15"/>
      <c r="E42" s="15"/>
      <c r="G42" s="15"/>
      <c r="H42" s="15"/>
      <c r="J42" s="15"/>
      <c r="K42" s="20" t="s">
        <v>60</v>
      </c>
    </row>
    <row r="43" spans="1:11">
      <c r="A43" s="11"/>
      <c r="B43" s="63"/>
      <c r="C43" s="15"/>
      <c r="D43" s="15"/>
      <c r="E43" s="15"/>
      <c r="G43" s="15"/>
      <c r="H43" s="15"/>
      <c r="J43" s="15"/>
      <c r="K43" s="20" t="s">
        <v>60</v>
      </c>
    </row>
    <row r="44" spans="1:11">
      <c r="A44" s="11">
        <v>21</v>
      </c>
      <c r="B44" s="98" t="s">
        <v>314</v>
      </c>
      <c r="C44" s="15"/>
      <c r="D44" s="165">
        <v>0</v>
      </c>
      <c r="E44" s="50" t="s">
        <v>313</v>
      </c>
      <c r="F44" s="50"/>
      <c r="G44" s="50"/>
      <c r="H44" s="50"/>
      <c r="I44" s="50">
        <f>D44</f>
        <v>0</v>
      </c>
      <c r="J44" s="50" t="s">
        <v>313</v>
      </c>
      <c r="K44" s="20"/>
    </row>
    <row r="45" spans="1:11">
      <c r="A45" s="11">
        <v>22</v>
      </c>
      <c r="B45" s="63"/>
      <c r="C45" s="15"/>
      <c r="D45" s="165">
        <v>0</v>
      </c>
      <c r="E45" s="50" t="s">
        <v>312</v>
      </c>
      <c r="F45" s="50"/>
      <c r="G45" s="50"/>
      <c r="H45" s="50"/>
      <c r="I45" s="50">
        <f>D45</f>
        <v>0</v>
      </c>
      <c r="J45" s="50" t="s">
        <v>312</v>
      </c>
      <c r="K45" s="20"/>
    </row>
    <row r="46" spans="1:11" s="2" customFormat="1">
      <c r="A46" s="40"/>
      <c r="B46" s="18"/>
      <c r="C46" s="20"/>
      <c r="D46" s="164"/>
      <c r="E46" s="164"/>
      <c r="F46" s="164"/>
      <c r="G46" s="164"/>
      <c r="H46" s="164"/>
      <c r="I46" s="164"/>
      <c r="J46" s="164"/>
      <c r="K46" s="20"/>
    </row>
    <row r="47" spans="1:11" s="2" customFormat="1">
      <c r="A47" s="40"/>
      <c r="B47" s="18"/>
      <c r="C47" s="20"/>
      <c r="D47" s="164"/>
      <c r="E47" s="164"/>
      <c r="F47" s="164"/>
      <c r="G47" s="164"/>
      <c r="H47" s="164"/>
      <c r="I47" s="164"/>
      <c r="J47" s="164"/>
      <c r="K47" s="20"/>
    </row>
    <row r="48" spans="1:11" s="2" customFormat="1">
      <c r="A48" s="40"/>
      <c r="B48" s="18"/>
      <c r="C48" s="20"/>
      <c r="D48" s="164"/>
      <c r="E48" s="164"/>
      <c r="F48" s="164"/>
      <c r="G48" s="164"/>
      <c r="H48" s="164"/>
      <c r="I48" s="164"/>
      <c r="J48" s="164"/>
      <c r="K48" s="20"/>
    </row>
    <row r="49" spans="1:11" s="2" customFormat="1">
      <c r="A49" s="40"/>
      <c r="B49" s="18"/>
      <c r="C49" s="20"/>
      <c r="D49" s="164"/>
      <c r="E49" s="164"/>
      <c r="F49" s="164"/>
      <c r="G49" s="164"/>
      <c r="H49" s="164"/>
      <c r="I49" s="164"/>
      <c r="J49" s="164"/>
      <c r="K49" s="20"/>
    </row>
    <row r="50" spans="1:11" s="2" customFormat="1">
      <c r="A50" s="40"/>
      <c r="B50" s="18"/>
      <c r="C50" s="20"/>
      <c r="D50" s="164"/>
      <c r="E50" s="164"/>
      <c r="F50" s="164"/>
      <c r="G50" s="164"/>
      <c r="H50" s="164"/>
      <c r="I50" s="164"/>
      <c r="J50" s="164"/>
      <c r="K50" s="20"/>
    </row>
    <row r="51" spans="1:11" s="2" customFormat="1">
      <c r="A51" s="40"/>
      <c r="B51" s="18"/>
      <c r="C51" s="20"/>
      <c r="D51" s="164"/>
      <c r="E51" s="164"/>
      <c r="F51" s="164"/>
      <c r="G51" s="164"/>
      <c r="H51" s="164"/>
      <c r="I51" s="164"/>
      <c r="J51" s="164"/>
      <c r="K51" s="20"/>
    </row>
    <row r="52" spans="1:11" s="2" customFormat="1">
      <c r="A52" s="40"/>
      <c r="B52" s="18"/>
      <c r="C52" s="20"/>
      <c r="D52" s="164"/>
      <c r="E52" s="164"/>
      <c r="F52" s="164"/>
      <c r="G52" s="164"/>
      <c r="H52" s="164"/>
      <c r="I52" s="164"/>
      <c r="J52" s="164"/>
      <c r="K52" s="20"/>
    </row>
    <row r="53" spans="1:11" s="2" customFormat="1">
      <c r="A53" s="40"/>
      <c r="B53" s="18"/>
      <c r="C53" s="20"/>
      <c r="D53" s="164"/>
      <c r="E53" s="164"/>
      <c r="F53" s="164"/>
      <c r="G53" s="164"/>
      <c r="H53" s="164"/>
      <c r="I53" s="164"/>
      <c r="J53" s="164"/>
      <c r="K53" s="20"/>
    </row>
    <row r="54" spans="1:11" s="2" customFormat="1">
      <c r="A54" s="40"/>
      <c r="B54" s="18"/>
      <c r="C54" s="20"/>
      <c r="D54" s="164"/>
      <c r="E54" s="164"/>
      <c r="F54" s="164"/>
      <c r="G54" s="164"/>
      <c r="H54" s="164"/>
      <c r="I54" s="164"/>
      <c r="J54" s="164"/>
      <c r="K54" s="20"/>
    </row>
    <row r="55" spans="1:11" s="2" customFormat="1">
      <c r="A55" s="40"/>
      <c r="B55" s="18"/>
      <c r="C55" s="20"/>
      <c r="D55" s="164"/>
      <c r="E55" s="164"/>
      <c r="F55" s="164"/>
      <c r="G55" s="164"/>
      <c r="H55" s="164"/>
      <c r="I55" s="164"/>
      <c r="J55" s="164"/>
      <c r="K55" s="20"/>
    </row>
    <row r="56" spans="1:11" s="2" customFormat="1">
      <c r="A56" s="40"/>
      <c r="B56" s="18"/>
      <c r="C56" s="20"/>
      <c r="D56" s="164"/>
      <c r="E56" s="164"/>
      <c r="F56" s="164"/>
      <c r="G56" s="164"/>
      <c r="H56" s="164"/>
      <c r="I56" s="164"/>
      <c r="J56" s="164"/>
      <c r="K56" s="20"/>
    </row>
    <row r="57" spans="1:11" s="2" customFormat="1">
      <c r="A57" s="40"/>
      <c r="B57" s="18"/>
      <c r="C57" s="20"/>
      <c r="D57" s="164"/>
      <c r="E57" s="164"/>
      <c r="F57" s="164"/>
      <c r="G57" s="164"/>
      <c r="H57" s="164"/>
      <c r="I57" s="164"/>
      <c r="J57" s="164"/>
      <c r="K57" s="20"/>
    </row>
    <row r="58" spans="1:11" s="2" customFormat="1">
      <c r="A58" s="40"/>
      <c r="B58" s="18"/>
      <c r="C58" s="20"/>
      <c r="D58" s="164"/>
      <c r="E58" s="164"/>
      <c r="F58" s="164"/>
      <c r="G58" s="164"/>
      <c r="H58" s="164"/>
      <c r="I58" s="164"/>
      <c r="J58" s="164"/>
      <c r="K58" s="20"/>
    </row>
    <row r="59" spans="1:11" s="2" customFormat="1">
      <c r="A59" s="40"/>
      <c r="B59" s="18"/>
      <c r="C59" s="20"/>
      <c r="D59" s="164"/>
      <c r="E59" s="164"/>
      <c r="F59" s="164"/>
      <c r="G59" s="164"/>
      <c r="H59" s="164"/>
      <c r="I59" s="164"/>
      <c r="J59" s="164"/>
      <c r="K59" s="20"/>
    </row>
    <row r="60" spans="1:11" s="2" customFormat="1">
      <c r="A60" s="40"/>
      <c r="B60" s="18"/>
      <c r="C60" s="20"/>
      <c r="D60" s="164"/>
      <c r="E60" s="164"/>
      <c r="F60" s="164"/>
      <c r="G60" s="164"/>
      <c r="H60" s="164"/>
      <c r="I60" s="164"/>
      <c r="J60" s="164"/>
      <c r="K60" s="20"/>
    </row>
    <row r="61" spans="1:11" s="2" customFormat="1">
      <c r="A61" s="40"/>
      <c r="B61" s="18"/>
      <c r="C61" s="20"/>
      <c r="D61" s="164"/>
      <c r="E61" s="164"/>
      <c r="F61" s="164"/>
      <c r="G61" s="164"/>
      <c r="H61" s="164"/>
      <c r="I61" s="164"/>
      <c r="J61" s="164"/>
      <c r="K61" s="20"/>
    </row>
    <row r="62" spans="1:11" s="2" customFormat="1">
      <c r="A62" s="40"/>
      <c r="B62" s="18"/>
      <c r="C62" s="20"/>
      <c r="D62" s="164"/>
      <c r="E62" s="164"/>
      <c r="F62" s="164"/>
      <c r="G62" s="164"/>
      <c r="H62" s="164"/>
      <c r="I62" s="164"/>
      <c r="J62" s="164"/>
      <c r="K62" s="20"/>
    </row>
    <row r="63" spans="1:11" s="2" customFormat="1">
      <c r="A63" s="40"/>
      <c r="B63" s="18"/>
      <c r="C63" s="20"/>
      <c r="D63" s="164"/>
      <c r="E63" s="164"/>
      <c r="F63" s="164"/>
      <c r="G63" s="164"/>
      <c r="H63" s="164"/>
      <c r="I63" s="164"/>
      <c r="J63" s="164"/>
      <c r="K63" s="20"/>
    </row>
    <row r="64" spans="1:11" s="2" customFormat="1">
      <c r="A64" s="40"/>
      <c r="B64" s="18"/>
      <c r="C64" s="20"/>
      <c r="D64" s="164"/>
      <c r="E64" s="164"/>
      <c r="F64" s="164"/>
      <c r="G64" s="164"/>
      <c r="H64" s="164"/>
      <c r="I64" s="164"/>
      <c r="J64" s="164"/>
      <c r="K64" s="20"/>
    </row>
    <row r="65" spans="1:11" s="2" customFormat="1">
      <c r="A65" s="40"/>
      <c r="B65" s="18"/>
      <c r="C65" s="20"/>
      <c r="D65" s="164"/>
      <c r="E65" s="164"/>
      <c r="F65" s="164"/>
      <c r="G65" s="164"/>
      <c r="H65" s="164"/>
      <c r="I65" s="164"/>
      <c r="J65" s="164"/>
      <c r="K65" s="20"/>
    </row>
    <row r="66" spans="1:11" s="2" customFormat="1">
      <c r="A66" s="40"/>
      <c r="B66" s="18"/>
      <c r="C66" s="20"/>
      <c r="D66" s="164"/>
      <c r="E66" s="164"/>
      <c r="F66" s="164"/>
      <c r="G66" s="164"/>
      <c r="H66" s="164"/>
      <c r="I66" s="164"/>
      <c r="J66" s="164"/>
      <c r="K66" s="20"/>
    </row>
    <row r="67" spans="1:11" s="2" customFormat="1">
      <c r="A67" s="40"/>
      <c r="B67" s="18"/>
      <c r="C67" s="20"/>
      <c r="D67" s="164"/>
      <c r="E67" s="164"/>
      <c r="F67" s="164"/>
      <c r="G67" s="164"/>
      <c r="H67" s="164"/>
      <c r="I67" s="164"/>
      <c r="J67" s="164"/>
      <c r="K67" s="20"/>
    </row>
    <row r="68" spans="1:11" s="2" customFormat="1">
      <c r="A68" s="40"/>
      <c r="B68" s="18"/>
      <c r="C68" s="20"/>
      <c r="D68" s="164"/>
      <c r="E68" s="164"/>
      <c r="F68" s="164"/>
      <c r="G68" s="164"/>
      <c r="H68" s="164"/>
      <c r="I68" s="164"/>
      <c r="J68" s="164"/>
      <c r="K68" s="32" t="s">
        <v>87</v>
      </c>
    </row>
    <row r="69" spans="1:11">
      <c r="B69" s="16"/>
      <c r="C69" s="16"/>
      <c r="D69" s="17"/>
      <c r="E69" s="16"/>
      <c r="F69" s="16"/>
      <c r="G69" s="16"/>
      <c r="H69" s="9"/>
      <c r="I69" s="9"/>
      <c r="J69" s="192" t="s">
        <v>311</v>
      </c>
      <c r="K69" s="193"/>
    </row>
    <row r="70" spans="1:11">
      <c r="B70" s="16" t="s">
        <v>16</v>
      </c>
      <c r="C70" s="16"/>
      <c r="D70" s="17"/>
      <c r="E70" s="16"/>
      <c r="F70" s="16"/>
      <c r="G70" s="16"/>
      <c r="H70" s="9"/>
      <c r="I70" s="9"/>
      <c r="J70" s="15"/>
      <c r="K70" s="14" t="str">
        <f>K3</f>
        <v>For the 12 months ended 12/31/13</v>
      </c>
    </row>
    <row r="71" spans="1:11">
      <c r="B71" s="16"/>
      <c r="C71" s="16"/>
      <c r="D71" s="17"/>
      <c r="E71" s="16"/>
      <c r="F71" s="16"/>
      <c r="G71" s="16"/>
      <c r="H71" s="9"/>
      <c r="I71" s="9"/>
      <c r="J71" s="15"/>
      <c r="K71" s="14"/>
    </row>
    <row r="72" spans="1:11" ht="15.75" customHeight="1">
      <c r="A72" s="189" t="s">
        <v>310</v>
      </c>
      <c r="B72" s="189"/>
      <c r="C72" s="189"/>
      <c r="D72" s="189"/>
      <c r="E72" s="189"/>
      <c r="F72" s="189"/>
      <c r="G72" s="189"/>
      <c r="H72" s="189"/>
      <c r="I72" s="189"/>
      <c r="J72" s="189"/>
      <c r="K72" s="189"/>
    </row>
    <row r="73" spans="1:11" ht="15.75" customHeight="1">
      <c r="A73" s="190" t="s">
        <v>309</v>
      </c>
      <c r="B73" s="190"/>
      <c r="C73" s="190"/>
      <c r="D73" s="190"/>
      <c r="E73" s="190"/>
      <c r="F73" s="190"/>
      <c r="G73" s="190"/>
      <c r="H73" s="190"/>
      <c r="I73" s="190"/>
      <c r="J73" s="190"/>
      <c r="K73" s="190"/>
    </row>
    <row r="74" spans="1:11">
      <c r="B74" s="16"/>
      <c r="C74" s="10"/>
      <c r="D74" s="10"/>
      <c r="E74" s="10"/>
      <c r="F74" s="10"/>
      <c r="G74" s="10"/>
      <c r="H74" s="9"/>
      <c r="I74" s="9"/>
      <c r="J74" s="15"/>
      <c r="K74" s="20"/>
    </row>
    <row r="75" spans="1:11" ht="15.75" customHeight="1">
      <c r="A75" s="190" t="str">
        <f>A7</f>
        <v>Entergy Louisiana, LLC (ELL)</v>
      </c>
      <c r="B75" s="190"/>
      <c r="C75" s="190"/>
      <c r="D75" s="190"/>
      <c r="E75" s="190"/>
      <c r="F75" s="190"/>
      <c r="G75" s="190"/>
      <c r="H75" s="190"/>
      <c r="I75" s="190"/>
      <c r="J75" s="190"/>
      <c r="K75" s="190"/>
    </row>
    <row r="76" spans="1:11">
      <c r="B76" s="160" t="s">
        <v>261</v>
      </c>
      <c r="C76" s="159" t="s">
        <v>260</v>
      </c>
      <c r="D76" s="159" t="s">
        <v>259</v>
      </c>
      <c r="E76" s="10" t="s">
        <v>60</v>
      </c>
      <c r="F76" s="158" t="s">
        <v>258</v>
      </c>
      <c r="H76" s="10"/>
      <c r="I76" s="158" t="s">
        <v>257</v>
      </c>
      <c r="J76" s="10"/>
      <c r="K76" s="78"/>
    </row>
    <row r="77" spans="1:11">
      <c r="B77" s="63"/>
      <c r="C77" s="157" t="s">
        <v>256</v>
      </c>
      <c r="D77" s="156"/>
      <c r="E77" s="10"/>
      <c r="F77" s="10"/>
      <c r="G77" s="11"/>
      <c r="H77" s="10"/>
      <c r="I77" s="154" t="s">
        <v>145</v>
      </c>
      <c r="J77" s="10"/>
      <c r="K77" s="78"/>
    </row>
    <row r="78" spans="1:11">
      <c r="A78" s="11" t="s">
        <v>179</v>
      </c>
      <c r="B78" s="63"/>
      <c r="C78" s="155" t="s">
        <v>255</v>
      </c>
      <c r="D78" s="154" t="s">
        <v>254</v>
      </c>
      <c r="E78" s="153"/>
      <c r="F78" s="154" t="s">
        <v>253</v>
      </c>
      <c r="H78" s="153"/>
      <c r="I78" s="31" t="s">
        <v>252</v>
      </c>
      <c r="J78" s="10"/>
      <c r="K78" s="78"/>
    </row>
    <row r="79" spans="1:11" ht="14.4" thickBot="1">
      <c r="A79" s="30" t="s">
        <v>178</v>
      </c>
      <c r="B79" s="134" t="s">
        <v>308</v>
      </c>
      <c r="C79" s="10"/>
      <c r="D79" s="10"/>
      <c r="E79" s="10"/>
      <c r="F79" s="10"/>
      <c r="G79" s="10"/>
      <c r="H79" s="10"/>
      <c r="I79" s="10"/>
      <c r="J79" s="10"/>
      <c r="K79" s="29"/>
    </row>
    <row r="80" spans="1:11">
      <c r="A80" s="11"/>
      <c r="B80" s="63" t="s">
        <v>307</v>
      </c>
      <c r="C80" s="10"/>
      <c r="D80" s="10"/>
      <c r="E80" s="10"/>
      <c r="F80" s="10"/>
      <c r="G80" s="10"/>
      <c r="H80" s="10"/>
      <c r="I80" s="10"/>
      <c r="J80" s="10"/>
      <c r="K80" s="29"/>
    </row>
    <row r="81" spans="1:15">
      <c r="A81" s="11">
        <v>1</v>
      </c>
      <c r="B81" s="63" t="s">
        <v>147</v>
      </c>
      <c r="C81" s="29" t="s">
        <v>306</v>
      </c>
      <c r="D81" s="68">
        <v>4723191340</v>
      </c>
      <c r="E81" s="10"/>
      <c r="F81" s="10" t="s">
        <v>195</v>
      </c>
      <c r="G81" s="82" t="s">
        <v>60</v>
      </c>
      <c r="H81" s="10"/>
      <c r="I81" s="10" t="s">
        <v>60</v>
      </c>
      <c r="J81" s="10"/>
      <c r="K81" s="29"/>
    </row>
    <row r="82" spans="1:15">
      <c r="A82" s="11">
        <v>2</v>
      </c>
      <c r="B82" s="63" t="s">
        <v>145</v>
      </c>
      <c r="C82" s="29" t="s">
        <v>305</v>
      </c>
      <c r="D82" s="68">
        <v>1256106503</v>
      </c>
      <c r="E82" s="10"/>
      <c r="F82" s="10" t="s">
        <v>150</v>
      </c>
      <c r="G82" s="82">
        <f>I225</f>
        <v>0.97698868108638404</v>
      </c>
      <c r="H82" s="10"/>
      <c r="I82" s="10">
        <f>+G82*D82</f>
        <v>1227201835.6700001</v>
      </c>
      <c r="J82" s="10"/>
      <c r="K82" s="29"/>
      <c r="M82" s="2"/>
      <c r="N82" s="2"/>
      <c r="O82" s="2"/>
    </row>
    <row r="83" spans="1:15">
      <c r="A83" s="11">
        <v>3</v>
      </c>
      <c r="B83" s="63" t="s">
        <v>143</v>
      </c>
      <c r="C83" s="29" t="s">
        <v>304</v>
      </c>
      <c r="D83" s="68">
        <v>2255001017</v>
      </c>
      <c r="E83" s="10"/>
      <c r="F83" s="10" t="s">
        <v>195</v>
      </c>
      <c r="G83" s="82" t="s">
        <v>60</v>
      </c>
      <c r="H83" s="10"/>
      <c r="I83" s="10" t="s">
        <v>60</v>
      </c>
      <c r="J83" s="10"/>
      <c r="K83" s="29"/>
    </row>
    <row r="84" spans="1:15">
      <c r="A84" s="11">
        <v>4</v>
      </c>
      <c r="B84" s="63" t="s">
        <v>232</v>
      </c>
      <c r="C84" s="29" t="s">
        <v>303</v>
      </c>
      <c r="D84" s="68">
        <v>485878627</v>
      </c>
      <c r="E84" s="10"/>
      <c r="F84" s="10" t="s">
        <v>225</v>
      </c>
      <c r="G84" s="82">
        <f>I242</f>
        <v>6.6721201659387649E-2</v>
      </c>
      <c r="H84" s="10"/>
      <c r="I84" s="10">
        <f>+G84*D84</f>
        <v>32418405.854053393</v>
      </c>
      <c r="J84" s="10"/>
      <c r="K84" s="29"/>
    </row>
    <row r="85" spans="1:15" ht="14.4" thickBot="1">
      <c r="A85" s="11">
        <v>5</v>
      </c>
      <c r="B85" s="63" t="s">
        <v>237</v>
      </c>
      <c r="C85" s="29" t="s">
        <v>295</v>
      </c>
      <c r="D85" s="70">
        <v>0</v>
      </c>
      <c r="E85" s="10"/>
      <c r="F85" s="10" t="s">
        <v>129</v>
      </c>
      <c r="G85" s="82">
        <f>K246</f>
        <v>6.6721201659387649E-2</v>
      </c>
      <c r="H85" s="10"/>
      <c r="I85" s="67">
        <f>+G85*D85</f>
        <v>0</v>
      </c>
      <c r="J85" s="10"/>
      <c r="K85" s="29"/>
    </row>
    <row r="86" spans="1:15">
      <c r="A86" s="11">
        <v>6</v>
      </c>
      <c r="B86" s="16" t="s">
        <v>302</v>
      </c>
      <c r="C86" s="29"/>
      <c r="D86" s="10">
        <f>SUM(D81:D85)</f>
        <v>8720177487</v>
      </c>
      <c r="E86" s="10"/>
      <c r="F86" s="61" t="s">
        <v>301</v>
      </c>
      <c r="G86" s="163">
        <f>IF(I86&gt;0,I86/D86,0)</f>
        <v>0.14444892244474261</v>
      </c>
      <c r="H86" s="10"/>
      <c r="I86" s="10">
        <f>SUM(I81:I85)</f>
        <v>1259620241.5240536</v>
      </c>
      <c r="J86" s="10"/>
      <c r="K86" s="139"/>
    </row>
    <row r="87" spans="1:15">
      <c r="B87" s="63"/>
      <c r="C87" s="29"/>
      <c r="D87" s="10"/>
      <c r="E87" s="10"/>
      <c r="F87" s="10"/>
      <c r="G87" s="80"/>
      <c r="H87" s="10"/>
      <c r="I87" s="10"/>
      <c r="J87" s="10"/>
      <c r="K87" s="139"/>
    </row>
    <row r="88" spans="1:15">
      <c r="B88" s="63" t="s">
        <v>300</v>
      </c>
      <c r="C88" s="29"/>
      <c r="D88" s="10"/>
      <c r="E88" s="10"/>
      <c r="F88" s="10"/>
      <c r="G88" s="10"/>
      <c r="H88" s="10"/>
      <c r="I88" s="10"/>
      <c r="J88" s="10"/>
      <c r="K88" s="29"/>
    </row>
    <row r="89" spans="1:15">
      <c r="A89" s="11">
        <v>7</v>
      </c>
      <c r="B89" s="63" t="str">
        <f>+B81</f>
        <v>Production</v>
      </c>
      <c r="C89" s="29" t="s">
        <v>299</v>
      </c>
      <c r="D89" s="68">
        <v>2192643523</v>
      </c>
      <c r="E89" s="10"/>
      <c r="F89" s="10" t="str">
        <f t="shared" ref="F89:G93" si="1">+F81</f>
        <v>NA</v>
      </c>
      <c r="G89" s="82" t="str">
        <f t="shared" si="1"/>
        <v xml:space="preserve"> </v>
      </c>
      <c r="H89" s="10"/>
      <c r="I89" s="10" t="s">
        <v>60</v>
      </c>
      <c r="J89" s="10"/>
      <c r="K89" s="29"/>
    </row>
    <row r="90" spans="1:15">
      <c r="A90" s="11">
        <v>8</v>
      </c>
      <c r="B90" s="63" t="str">
        <f>+B82</f>
        <v>Transmission</v>
      </c>
      <c r="C90" s="29" t="s">
        <v>298</v>
      </c>
      <c r="D90" s="68">
        <v>524510584</v>
      </c>
      <c r="E90" s="10"/>
      <c r="F90" s="10" t="str">
        <f t="shared" si="1"/>
        <v>TP</v>
      </c>
      <c r="G90" s="82">
        <f t="shared" si="1"/>
        <v>0.97698868108638404</v>
      </c>
      <c r="H90" s="10"/>
      <c r="I90" s="10">
        <f>+G90*D90</f>
        <v>512440903.67800903</v>
      </c>
      <c r="J90" s="10"/>
      <c r="K90" s="29"/>
    </row>
    <row r="91" spans="1:15">
      <c r="A91" s="11">
        <v>9</v>
      </c>
      <c r="B91" s="63" t="str">
        <f>+B83</f>
        <v>Distribution</v>
      </c>
      <c r="C91" s="29" t="s">
        <v>297</v>
      </c>
      <c r="D91" s="68">
        <v>836308870</v>
      </c>
      <c r="E91" s="10"/>
      <c r="F91" s="10" t="str">
        <f t="shared" si="1"/>
        <v>NA</v>
      </c>
      <c r="G91" s="82" t="str">
        <f t="shared" si="1"/>
        <v xml:space="preserve"> </v>
      </c>
      <c r="H91" s="10"/>
      <c r="I91" s="10" t="s">
        <v>60</v>
      </c>
      <c r="J91" s="10"/>
      <c r="K91" s="29"/>
    </row>
    <row r="92" spans="1:15">
      <c r="A92" s="11">
        <v>10</v>
      </c>
      <c r="B92" s="63" t="str">
        <f>+B84</f>
        <v>General &amp; Intangible</v>
      </c>
      <c r="C92" s="29" t="s">
        <v>296</v>
      </c>
      <c r="D92" s="68">
        <v>199546991</v>
      </c>
      <c r="E92" s="10"/>
      <c r="F92" s="10" t="str">
        <f t="shared" si="1"/>
        <v>W/S</v>
      </c>
      <c r="G92" s="82">
        <f t="shared" si="1"/>
        <v>6.6721201659387649E-2</v>
      </c>
      <c r="H92" s="10"/>
      <c r="I92" s="10">
        <f>+G92*D92</f>
        <v>13314015.027035013</v>
      </c>
      <c r="J92" s="10"/>
      <c r="K92" s="29"/>
    </row>
    <row r="93" spans="1:15" ht="14.4" thickBot="1">
      <c r="A93" s="11">
        <v>11</v>
      </c>
      <c r="B93" s="63" t="str">
        <f>+B85</f>
        <v>Common</v>
      </c>
      <c r="C93" s="29" t="s">
        <v>295</v>
      </c>
      <c r="D93" s="70">
        <v>0</v>
      </c>
      <c r="E93" s="10"/>
      <c r="F93" s="10" t="str">
        <f t="shared" si="1"/>
        <v>CE</v>
      </c>
      <c r="G93" s="82">
        <f t="shared" si="1"/>
        <v>6.6721201659387649E-2</v>
      </c>
      <c r="H93" s="10"/>
      <c r="I93" s="67">
        <f>+G93*D93</f>
        <v>0</v>
      </c>
      <c r="J93" s="10"/>
      <c r="K93" s="29"/>
    </row>
    <row r="94" spans="1:15">
      <c r="A94" s="11">
        <v>12</v>
      </c>
      <c r="B94" s="63" t="s">
        <v>294</v>
      </c>
      <c r="C94" s="10"/>
      <c r="D94" s="10">
        <f>SUM(D89:D93)</f>
        <v>3753009968</v>
      </c>
      <c r="E94" s="10"/>
      <c r="F94" s="10"/>
      <c r="G94" s="10"/>
      <c r="H94" s="10"/>
      <c r="I94" s="10">
        <f>SUM(I89:I93)</f>
        <v>525754918.70504403</v>
      </c>
      <c r="J94" s="10"/>
      <c r="K94" s="29"/>
    </row>
    <row r="95" spans="1:15">
      <c r="A95" s="11"/>
      <c r="C95" s="10" t="s">
        <v>60</v>
      </c>
      <c r="E95" s="10"/>
      <c r="F95" s="10"/>
      <c r="G95" s="80"/>
      <c r="H95" s="10"/>
      <c r="J95" s="10"/>
      <c r="K95" s="139"/>
    </row>
    <row r="96" spans="1:15">
      <c r="A96" s="11"/>
      <c r="B96" s="63" t="s">
        <v>293</v>
      </c>
      <c r="C96" s="10"/>
      <c r="D96" s="10"/>
      <c r="E96" s="10"/>
      <c r="F96" s="10"/>
      <c r="G96" s="10"/>
      <c r="H96" s="10"/>
      <c r="I96" s="10"/>
      <c r="J96" s="10"/>
      <c r="K96" s="29"/>
    </row>
    <row r="97" spans="1:11">
      <c r="A97" s="11">
        <v>13</v>
      </c>
      <c r="B97" s="63" t="str">
        <f>+B89</f>
        <v>Production</v>
      </c>
      <c r="C97" s="61" t="s">
        <v>292</v>
      </c>
      <c r="D97" s="10">
        <f>D81-D89</f>
        <v>2530547817</v>
      </c>
      <c r="E97" s="10"/>
      <c r="F97" s="10"/>
      <c r="G97" s="80"/>
      <c r="H97" s="10"/>
      <c r="I97" s="10" t="s">
        <v>60</v>
      </c>
      <c r="J97" s="10"/>
      <c r="K97" s="139"/>
    </row>
    <row r="98" spans="1:11">
      <c r="A98" s="11">
        <v>14</v>
      </c>
      <c r="B98" s="63" t="str">
        <f>+B90</f>
        <v>Transmission</v>
      </c>
      <c r="C98" s="61" t="s">
        <v>291</v>
      </c>
      <c r="D98" s="10">
        <f>D82-D90</f>
        <v>731595919</v>
      </c>
      <c r="E98" s="10"/>
      <c r="F98" s="10"/>
      <c r="G98" s="82"/>
      <c r="H98" s="10"/>
      <c r="I98" s="10">
        <f>I82-I90</f>
        <v>714760931.99199104</v>
      </c>
      <c r="J98" s="10"/>
      <c r="K98" s="139"/>
    </row>
    <row r="99" spans="1:11">
      <c r="A99" s="11">
        <v>15</v>
      </c>
      <c r="B99" s="63" t="str">
        <f>+B91</f>
        <v>Distribution</v>
      </c>
      <c r="C99" s="10" t="s">
        <v>290</v>
      </c>
      <c r="D99" s="10">
        <f>D83-D91</f>
        <v>1418692147</v>
      </c>
      <c r="E99" s="10"/>
      <c r="F99" s="10"/>
      <c r="G99" s="80"/>
      <c r="H99" s="10"/>
      <c r="I99" s="10" t="s">
        <v>60</v>
      </c>
      <c r="J99" s="10"/>
      <c r="K99" s="139"/>
    </row>
    <row r="100" spans="1:11">
      <c r="A100" s="11">
        <v>16</v>
      </c>
      <c r="B100" s="63" t="str">
        <f>+B92</f>
        <v>General &amp; Intangible</v>
      </c>
      <c r="C100" s="10" t="s">
        <v>289</v>
      </c>
      <c r="D100" s="10">
        <f>D84-D92</f>
        <v>286331636</v>
      </c>
      <c r="E100" s="10"/>
      <c r="F100" s="10"/>
      <c r="G100" s="80"/>
      <c r="H100" s="10"/>
      <c r="I100" s="10">
        <f>I84-I92</f>
        <v>19104390.82701838</v>
      </c>
      <c r="J100" s="10"/>
      <c r="K100" s="139"/>
    </row>
    <row r="101" spans="1:11" ht="14.4" thickBot="1">
      <c r="A101" s="11">
        <v>17</v>
      </c>
      <c r="B101" s="63" t="str">
        <f>+B93</f>
        <v>Common</v>
      </c>
      <c r="C101" s="10" t="s">
        <v>288</v>
      </c>
      <c r="D101" s="67">
        <f>D85-D93</f>
        <v>0</v>
      </c>
      <c r="E101" s="10"/>
      <c r="F101" s="10"/>
      <c r="G101" s="80"/>
      <c r="H101" s="10"/>
      <c r="I101" s="67">
        <f>I85-I93</f>
        <v>0</v>
      </c>
      <c r="J101" s="10"/>
      <c r="K101" s="139"/>
    </row>
    <row r="102" spans="1:11">
      <c r="A102" s="11">
        <v>18</v>
      </c>
      <c r="B102" s="63" t="s">
        <v>287</v>
      </c>
      <c r="C102" s="10"/>
      <c r="D102" s="10">
        <f>SUM(D97:D101)</f>
        <v>4967167519</v>
      </c>
      <c r="E102" s="10"/>
      <c r="F102" s="61" t="s">
        <v>286</v>
      </c>
      <c r="G102" s="80">
        <f>IF(I102&gt;0,I102/D102,0)</f>
        <v>0.14774321985555919</v>
      </c>
      <c r="H102" s="10"/>
      <c r="I102" s="10">
        <f>SUM(I97:I101)</f>
        <v>733865322.81900942</v>
      </c>
      <c r="J102" s="10"/>
      <c r="K102" s="29"/>
    </row>
    <row r="103" spans="1:11">
      <c r="A103" s="11"/>
      <c r="C103" s="10"/>
      <c r="E103" s="10"/>
      <c r="H103" s="10"/>
      <c r="J103" s="10"/>
      <c r="K103" s="139"/>
    </row>
    <row r="104" spans="1:11">
      <c r="A104" s="11"/>
      <c r="B104" s="16" t="s">
        <v>285</v>
      </c>
      <c r="C104" s="10"/>
      <c r="D104" s="10"/>
      <c r="E104" s="10"/>
      <c r="F104" s="10"/>
      <c r="G104" s="10"/>
      <c r="H104" s="10"/>
      <c r="I104" s="10"/>
      <c r="J104" s="10"/>
      <c r="K104" s="29"/>
    </row>
    <row r="105" spans="1:11">
      <c r="A105" s="11">
        <v>19</v>
      </c>
      <c r="B105" s="63" t="s">
        <v>284</v>
      </c>
      <c r="C105" s="10" t="s">
        <v>283</v>
      </c>
      <c r="D105" s="68">
        <v>0</v>
      </c>
      <c r="E105" s="29"/>
      <c r="F105" s="29" t="str">
        <f>+F89</f>
        <v>NA</v>
      </c>
      <c r="G105" s="129" t="s">
        <v>219</v>
      </c>
      <c r="H105" s="10"/>
      <c r="I105" s="10">
        <v>0</v>
      </c>
      <c r="J105" s="10"/>
      <c r="K105" s="139"/>
    </row>
    <row r="106" spans="1:11">
      <c r="A106" s="11">
        <v>20</v>
      </c>
      <c r="B106" s="63" t="s">
        <v>282</v>
      </c>
      <c r="C106" s="130" t="s">
        <v>281</v>
      </c>
      <c r="D106" s="68">
        <v>-1594776168.05</v>
      </c>
      <c r="E106" s="10"/>
      <c r="F106" s="10" t="s">
        <v>198</v>
      </c>
      <c r="G106" s="82">
        <f>+G102</f>
        <v>0.14774321985555919</v>
      </c>
      <c r="H106" s="10"/>
      <c r="I106" s="10">
        <f>D106*G106</f>
        <v>-235617366.01661736</v>
      </c>
      <c r="J106" s="10"/>
      <c r="K106" s="139"/>
    </row>
    <row r="107" spans="1:11">
      <c r="A107" s="11">
        <v>21</v>
      </c>
      <c r="B107" s="63" t="s">
        <v>280</v>
      </c>
      <c r="C107" s="10" t="s">
        <v>279</v>
      </c>
      <c r="D107" s="138">
        <v>-568827024.50999999</v>
      </c>
      <c r="E107" s="10"/>
      <c r="F107" s="10" t="s">
        <v>198</v>
      </c>
      <c r="G107" s="82">
        <f>+G106</f>
        <v>0.14774321985555919</v>
      </c>
      <c r="H107" s="10"/>
      <c r="I107" s="10">
        <f>D107*G107</f>
        <v>-84040336.14196448</v>
      </c>
      <c r="J107" s="10"/>
      <c r="K107" s="139"/>
    </row>
    <row r="108" spans="1:11">
      <c r="A108" s="11">
        <v>22</v>
      </c>
      <c r="B108" s="63" t="s">
        <v>278</v>
      </c>
      <c r="C108" s="10" t="s">
        <v>277</v>
      </c>
      <c r="D108" s="138">
        <v>1352190820.7</v>
      </c>
      <c r="E108" s="10"/>
      <c r="F108" s="10" t="str">
        <f>+F107</f>
        <v>NP</v>
      </c>
      <c r="G108" s="82">
        <f>+G107</f>
        <v>0.14774321985555919</v>
      </c>
      <c r="H108" s="10"/>
      <c r="I108" s="10">
        <f>D108*G108</f>
        <v>199777025.70934913</v>
      </c>
      <c r="J108" s="10"/>
      <c r="K108" s="139"/>
    </row>
    <row r="109" spans="1:11" ht="14.4" thickBot="1">
      <c r="A109" s="11">
        <v>23</v>
      </c>
      <c r="B109" s="1" t="s">
        <v>276</v>
      </c>
      <c r="C109" s="1" t="s">
        <v>275</v>
      </c>
      <c r="D109" s="70">
        <v>0</v>
      </c>
      <c r="E109" s="10"/>
      <c r="F109" s="10" t="s">
        <v>198</v>
      </c>
      <c r="G109" s="82">
        <f>+G107</f>
        <v>0.14774321985555919</v>
      </c>
      <c r="H109" s="10"/>
      <c r="I109" s="67">
        <f>D109*G109</f>
        <v>0</v>
      </c>
      <c r="J109" s="10"/>
      <c r="K109" s="139"/>
    </row>
    <row r="110" spans="1:11">
      <c r="A110" s="11">
        <v>24</v>
      </c>
      <c r="B110" s="63" t="s">
        <v>274</v>
      </c>
      <c r="C110" s="10"/>
      <c r="D110" s="10">
        <f>SUM(D105:D109)</f>
        <v>-811412371.8599999</v>
      </c>
      <c r="E110" s="10"/>
      <c r="F110" s="10"/>
      <c r="G110" s="10"/>
      <c r="H110" s="10"/>
      <c r="I110" s="10">
        <f>SUM(I105:I109)</f>
        <v>-119880676.44923273</v>
      </c>
      <c r="J110" s="10"/>
      <c r="K110" s="29"/>
    </row>
    <row r="111" spans="1:11">
      <c r="A111" s="11"/>
      <c r="C111" s="10"/>
      <c r="E111" s="10"/>
      <c r="F111" s="10"/>
      <c r="G111" s="80"/>
      <c r="H111" s="10"/>
      <c r="J111" s="10"/>
      <c r="K111" s="139"/>
    </row>
    <row r="112" spans="1:11">
      <c r="A112" s="11">
        <v>25</v>
      </c>
      <c r="B112" s="16" t="s">
        <v>273</v>
      </c>
      <c r="C112" s="29" t="s">
        <v>272</v>
      </c>
      <c r="D112" s="68">
        <v>1493908.59</v>
      </c>
      <c r="E112" s="10"/>
      <c r="F112" s="10" t="str">
        <f>+F90</f>
        <v>TP</v>
      </c>
      <c r="G112" s="82">
        <f>+G90</f>
        <v>0.97698868108638404</v>
      </c>
      <c r="H112" s="10"/>
      <c r="I112" s="10">
        <f>+G112*D112</f>
        <v>1459531.7830077198</v>
      </c>
      <c r="J112" s="10"/>
      <c r="K112" s="29"/>
    </row>
    <row r="113" spans="1:11">
      <c r="A113" s="11"/>
      <c r="B113" s="63"/>
      <c r="C113" s="10"/>
      <c r="D113" s="10"/>
      <c r="E113" s="10"/>
      <c r="F113" s="10"/>
      <c r="G113" s="10"/>
      <c r="H113" s="10"/>
      <c r="I113" s="10"/>
      <c r="J113" s="10"/>
      <c r="K113" s="29"/>
    </row>
    <row r="114" spans="1:11">
      <c r="A114" s="11"/>
      <c r="B114" s="63" t="s">
        <v>271</v>
      </c>
      <c r="C114" s="10" t="s">
        <v>60</v>
      </c>
      <c r="D114" s="10"/>
      <c r="E114" s="10"/>
      <c r="F114" s="10"/>
      <c r="G114" s="10"/>
      <c r="H114" s="10"/>
      <c r="I114" s="10"/>
      <c r="J114" s="10"/>
      <c r="K114" s="29"/>
    </row>
    <row r="115" spans="1:11">
      <c r="A115" s="11">
        <v>26</v>
      </c>
      <c r="B115" s="63" t="s">
        <v>270</v>
      </c>
      <c r="C115" s="1" t="s">
        <v>269</v>
      </c>
      <c r="D115" s="10">
        <f>+D156/8</f>
        <v>23935956.156042282</v>
      </c>
      <c r="E115" s="10"/>
      <c r="F115" s="10"/>
      <c r="G115" s="80"/>
      <c r="H115" s="10"/>
      <c r="I115" s="10">
        <f>+I156/8</f>
        <v>4070766.2679531947</v>
      </c>
      <c r="J115" s="15"/>
      <c r="K115" s="139"/>
    </row>
    <row r="116" spans="1:11">
      <c r="A116" s="11">
        <v>27</v>
      </c>
      <c r="B116" s="63" t="s">
        <v>268</v>
      </c>
      <c r="C116" s="10" t="s">
        <v>267</v>
      </c>
      <c r="D116" s="68">
        <v>14006292.442047078</v>
      </c>
      <c r="E116" s="10"/>
      <c r="F116" s="10" t="s">
        <v>244</v>
      </c>
      <c r="G116" s="82">
        <f>I234</f>
        <v>0.85908474402527324</v>
      </c>
      <c r="H116" s="10"/>
      <c r="I116" s="10">
        <f>+G116*D116</f>
        <v>12032592.157319134</v>
      </c>
      <c r="J116" s="10" t="s">
        <v>60</v>
      </c>
      <c r="K116" s="139"/>
    </row>
    <row r="117" spans="1:11" ht="14.4" thickBot="1">
      <c r="A117" s="11">
        <v>28</v>
      </c>
      <c r="B117" s="63" t="s">
        <v>266</v>
      </c>
      <c r="C117" s="10" t="s">
        <v>265</v>
      </c>
      <c r="D117" s="70">
        <v>4542510</v>
      </c>
      <c r="E117" s="10"/>
      <c r="F117" s="10" t="s">
        <v>217</v>
      </c>
      <c r="G117" s="82">
        <f>+G86</f>
        <v>0.14444892244474261</v>
      </c>
      <c r="H117" s="10"/>
      <c r="I117" s="67">
        <f>+G117*D117</f>
        <v>656160.6746944678</v>
      </c>
      <c r="J117" s="10"/>
      <c r="K117" s="139"/>
    </row>
    <row r="118" spans="1:11">
      <c r="A118" s="11">
        <v>29</v>
      </c>
      <c r="B118" s="63" t="s">
        <v>264</v>
      </c>
      <c r="C118" s="15"/>
      <c r="D118" s="10">
        <f>D115+D116+D117</f>
        <v>42484758.59808936</v>
      </c>
      <c r="E118" s="15"/>
      <c r="F118" s="15"/>
      <c r="G118" s="15"/>
      <c r="H118" s="15"/>
      <c r="I118" s="10">
        <f>I115+I116+I117</f>
        <v>16759519.099966796</v>
      </c>
      <c r="J118" s="15"/>
      <c r="K118" s="20"/>
    </row>
    <row r="119" spans="1:11" ht="14.4" thickBot="1">
      <c r="C119" s="10"/>
      <c r="D119" s="162"/>
      <c r="E119" s="10"/>
      <c r="F119" s="10"/>
      <c r="G119" s="10"/>
      <c r="H119" s="10"/>
      <c r="I119" s="162"/>
      <c r="J119" s="10"/>
      <c r="K119" s="29"/>
    </row>
    <row r="120" spans="1:11" ht="14.4" thickBot="1">
      <c r="A120" s="11">
        <v>30</v>
      </c>
      <c r="B120" s="63" t="s">
        <v>263</v>
      </c>
      <c r="C120" s="10"/>
      <c r="D120" s="161">
        <f>+D118+D112+D110+D102</f>
        <v>4199733814.3280897</v>
      </c>
      <c r="E120" s="10"/>
      <c r="F120" s="10"/>
      <c r="G120" s="80"/>
      <c r="H120" s="10"/>
      <c r="I120" s="161">
        <f>+I118+I112+I110+I102</f>
        <v>632203697.25275123</v>
      </c>
      <c r="J120" s="10"/>
      <c r="K120" s="139"/>
    </row>
    <row r="121" spans="1:11" ht="14.4" thickTop="1">
      <c r="A121" s="11"/>
      <c r="B121" s="63"/>
      <c r="C121" s="10"/>
      <c r="D121" s="135"/>
      <c r="E121" s="10"/>
      <c r="F121" s="10"/>
      <c r="G121" s="80"/>
      <c r="H121" s="10"/>
      <c r="I121" s="135"/>
      <c r="J121" s="10"/>
      <c r="K121" s="139"/>
    </row>
    <row r="122" spans="1:11">
      <c r="A122" s="11"/>
      <c r="B122" s="63"/>
      <c r="C122" s="10"/>
      <c r="D122" s="135"/>
      <c r="E122" s="10"/>
      <c r="F122" s="10"/>
      <c r="G122" s="80"/>
      <c r="H122" s="10"/>
      <c r="I122" s="135"/>
      <c r="J122" s="10"/>
      <c r="K122" s="139"/>
    </row>
    <row r="123" spans="1:11">
      <c r="A123" s="11"/>
      <c r="B123" s="63"/>
      <c r="C123" s="10"/>
      <c r="D123" s="135"/>
      <c r="E123" s="10"/>
      <c r="F123" s="10"/>
      <c r="G123" s="80"/>
      <c r="H123" s="10"/>
      <c r="I123" s="135"/>
      <c r="J123" s="10"/>
      <c r="K123" s="139"/>
    </row>
    <row r="124" spans="1:11">
      <c r="A124" s="11"/>
      <c r="B124" s="63"/>
      <c r="C124" s="10"/>
      <c r="D124" s="135"/>
      <c r="E124" s="10"/>
      <c r="F124" s="10"/>
      <c r="G124" s="80"/>
      <c r="H124" s="10"/>
      <c r="I124" s="135"/>
      <c r="J124" s="10"/>
      <c r="K124" s="139"/>
    </row>
    <row r="125" spans="1:11">
      <c r="A125" s="11"/>
      <c r="B125" s="63"/>
      <c r="C125" s="10"/>
      <c r="D125" s="135"/>
      <c r="E125" s="10"/>
      <c r="F125" s="10"/>
      <c r="G125" s="80"/>
      <c r="H125" s="10"/>
      <c r="I125" s="135"/>
      <c r="J125" s="10"/>
      <c r="K125" s="139"/>
    </row>
    <row r="126" spans="1:11">
      <c r="A126" s="11"/>
      <c r="B126" s="63"/>
      <c r="C126" s="10"/>
      <c r="D126" s="135"/>
      <c r="E126" s="10"/>
      <c r="F126" s="10"/>
      <c r="G126" s="80"/>
      <c r="H126" s="10"/>
      <c r="I126" s="135"/>
      <c r="J126" s="10"/>
      <c r="K126" s="139"/>
    </row>
    <row r="127" spans="1:11">
      <c r="A127" s="11"/>
      <c r="B127" s="63"/>
      <c r="C127" s="10"/>
      <c r="D127" s="135"/>
      <c r="E127" s="10"/>
      <c r="F127" s="10"/>
      <c r="G127" s="80"/>
      <c r="H127" s="10"/>
      <c r="I127" s="135"/>
      <c r="J127" s="10"/>
      <c r="K127" s="139"/>
    </row>
    <row r="128" spans="1:11">
      <c r="A128" s="11"/>
      <c r="B128" s="63"/>
      <c r="C128" s="10"/>
      <c r="D128" s="135"/>
      <c r="E128" s="10"/>
      <c r="F128" s="10"/>
      <c r="G128" s="80"/>
      <c r="H128" s="10"/>
      <c r="I128" s="135"/>
      <c r="J128" s="10"/>
      <c r="K128" s="139"/>
    </row>
    <row r="129" spans="1:11">
      <c r="A129" s="11"/>
      <c r="B129" s="63"/>
      <c r="C129" s="10"/>
      <c r="D129" s="135"/>
      <c r="E129" s="10"/>
      <c r="F129" s="10"/>
      <c r="G129" s="80"/>
      <c r="H129" s="10"/>
      <c r="I129" s="135"/>
      <c r="J129" s="10"/>
      <c r="K129" s="139"/>
    </row>
    <row r="130" spans="1:11">
      <c r="A130" s="11"/>
      <c r="B130" s="63"/>
      <c r="C130" s="10"/>
      <c r="D130" s="135"/>
      <c r="E130" s="10"/>
      <c r="F130" s="10"/>
      <c r="G130" s="80"/>
      <c r="H130" s="10"/>
      <c r="I130" s="135"/>
      <c r="J130" s="10"/>
      <c r="K130" s="139"/>
    </row>
    <row r="131" spans="1:11">
      <c r="A131" s="11"/>
      <c r="B131" s="63"/>
      <c r="C131" s="10"/>
      <c r="D131" s="135"/>
      <c r="E131" s="10"/>
      <c r="F131" s="10"/>
      <c r="G131" s="80"/>
      <c r="H131" s="10"/>
      <c r="I131" s="135"/>
      <c r="J131" s="10"/>
      <c r="K131" s="139"/>
    </row>
    <row r="132" spans="1:11">
      <c r="A132" s="11"/>
      <c r="B132" s="63"/>
      <c r="C132" s="10"/>
      <c r="D132" s="135"/>
      <c r="E132" s="10"/>
      <c r="F132" s="10"/>
      <c r="G132" s="80"/>
      <c r="H132" s="10"/>
      <c r="I132" s="135"/>
      <c r="J132" s="10"/>
      <c r="K132" s="139"/>
    </row>
    <row r="133" spans="1:11">
      <c r="A133" s="11"/>
      <c r="B133" s="63"/>
      <c r="C133" s="10"/>
      <c r="D133" s="135"/>
      <c r="E133" s="10"/>
      <c r="F133" s="10"/>
      <c r="G133" s="80"/>
      <c r="H133" s="10"/>
      <c r="I133" s="135"/>
      <c r="J133" s="10"/>
      <c r="K133" s="139"/>
    </row>
    <row r="134" spans="1:11">
      <c r="A134" s="11"/>
      <c r="B134" s="63"/>
      <c r="C134" s="10"/>
      <c r="D134" s="135"/>
      <c r="E134" s="10"/>
      <c r="F134" s="10"/>
      <c r="G134" s="80"/>
      <c r="H134" s="10"/>
      <c r="I134" s="135"/>
      <c r="J134" s="10"/>
      <c r="K134" s="139"/>
    </row>
    <row r="135" spans="1:11" ht="7.5" customHeight="1">
      <c r="A135" s="11"/>
      <c r="B135" s="63"/>
      <c r="C135" s="10"/>
      <c r="D135" s="135"/>
      <c r="E135" s="10"/>
      <c r="F135" s="10"/>
      <c r="G135" s="80"/>
      <c r="H135" s="10"/>
      <c r="I135" s="135"/>
      <c r="J135" s="10"/>
      <c r="K135" s="139"/>
    </row>
    <row r="136" spans="1:11">
      <c r="A136" s="11"/>
      <c r="B136" s="63"/>
      <c r="C136" s="10"/>
      <c r="D136" s="135"/>
      <c r="E136" s="10"/>
      <c r="F136" s="10"/>
      <c r="G136" s="80"/>
      <c r="H136" s="10"/>
      <c r="I136" s="135"/>
      <c r="J136" s="10"/>
      <c r="K136" s="32" t="s">
        <v>87</v>
      </c>
    </row>
    <row r="137" spans="1:11">
      <c r="B137" s="16"/>
      <c r="C137" s="16"/>
      <c r="D137" s="17"/>
      <c r="E137" s="16"/>
      <c r="F137" s="16"/>
      <c r="G137" s="16"/>
      <c r="H137" s="9"/>
      <c r="I137" s="9"/>
      <c r="J137" s="192" t="s">
        <v>262</v>
      </c>
      <c r="K137" s="193"/>
    </row>
    <row r="138" spans="1:11">
      <c r="B138" s="16" t="s">
        <v>16</v>
      </c>
      <c r="C138" s="16"/>
      <c r="D138" s="17"/>
      <c r="E138" s="16"/>
      <c r="F138" s="16"/>
      <c r="G138" s="16"/>
      <c r="H138" s="9"/>
      <c r="I138" s="9"/>
      <c r="J138" s="15"/>
      <c r="K138" s="14" t="str">
        <f>K3</f>
        <v>For the 12 months ended 12/31/13</v>
      </c>
    </row>
    <row r="139" spans="1:11" ht="15.75" customHeight="1">
      <c r="A139" s="189" t="s">
        <v>15</v>
      </c>
      <c r="B139" s="189"/>
      <c r="C139" s="189"/>
      <c r="D139" s="189"/>
      <c r="E139" s="189"/>
      <c r="F139" s="189"/>
      <c r="G139" s="189"/>
      <c r="H139" s="189"/>
      <c r="I139" s="189"/>
      <c r="J139" s="189"/>
      <c r="K139" s="189"/>
    </row>
    <row r="140" spans="1:11">
      <c r="A140" s="190" t="s">
        <v>14</v>
      </c>
      <c r="B140" s="190"/>
      <c r="C140" s="190"/>
      <c r="D140" s="190"/>
      <c r="E140" s="190"/>
      <c r="F140" s="190"/>
      <c r="G140" s="190"/>
      <c r="H140" s="190"/>
      <c r="I140" s="190"/>
      <c r="J140" s="190"/>
      <c r="K140" s="190"/>
    </row>
    <row r="141" spans="1:11" ht="6.75" customHeight="1">
      <c r="C141" s="10"/>
      <c r="D141" s="10"/>
      <c r="E141" s="10"/>
      <c r="F141" s="10"/>
      <c r="G141" s="10"/>
      <c r="H141" s="9"/>
      <c r="I141" s="9"/>
      <c r="J141" s="15"/>
      <c r="K141" s="20"/>
    </row>
    <row r="142" spans="1:11" ht="15.75" customHeight="1">
      <c r="A142" s="194" t="str">
        <f>A7</f>
        <v>Entergy Louisiana, LLC (ELL)</v>
      </c>
      <c r="B142" s="194"/>
      <c r="C142" s="194"/>
      <c r="D142" s="194"/>
      <c r="E142" s="194"/>
      <c r="F142" s="194"/>
      <c r="G142" s="194"/>
      <c r="H142" s="194"/>
      <c r="I142" s="194"/>
      <c r="J142" s="194"/>
      <c r="K142" s="194"/>
    </row>
    <row r="143" spans="1:11">
      <c r="A143" s="11"/>
      <c r="B143" s="160" t="s">
        <v>261</v>
      </c>
      <c r="C143" s="159" t="s">
        <v>260</v>
      </c>
      <c r="D143" s="159" t="s">
        <v>259</v>
      </c>
      <c r="E143" s="10" t="s">
        <v>60</v>
      </c>
      <c r="F143" s="158" t="s">
        <v>258</v>
      </c>
      <c r="H143" s="10"/>
      <c r="I143" s="158" t="s">
        <v>257</v>
      </c>
      <c r="J143" s="10"/>
      <c r="K143" s="29"/>
    </row>
    <row r="144" spans="1:11">
      <c r="A144" s="11" t="s">
        <v>179</v>
      </c>
      <c r="B144" s="63"/>
      <c r="C144" s="157" t="s">
        <v>256</v>
      </c>
      <c r="D144" s="156"/>
      <c r="E144" s="10"/>
      <c r="F144" s="10"/>
      <c r="G144" s="11"/>
      <c r="H144" s="10"/>
      <c r="I144" s="154" t="s">
        <v>145</v>
      </c>
      <c r="J144" s="10"/>
      <c r="K144" s="152"/>
    </row>
    <row r="145" spans="1:15" ht="14.4" thickBot="1">
      <c r="A145" s="30" t="s">
        <v>178</v>
      </c>
      <c r="B145" s="63"/>
      <c r="C145" s="155" t="s">
        <v>255</v>
      </c>
      <c r="D145" s="154" t="s">
        <v>254</v>
      </c>
      <c r="E145" s="153"/>
      <c r="F145" s="154" t="s">
        <v>253</v>
      </c>
      <c r="H145" s="153"/>
      <c r="I145" s="31" t="s">
        <v>252</v>
      </c>
      <c r="J145" s="10"/>
      <c r="K145" s="152"/>
    </row>
    <row r="146" spans="1:15">
      <c r="A146" s="11"/>
      <c r="B146" s="63" t="s">
        <v>251</v>
      </c>
      <c r="C146" s="10"/>
      <c r="D146" s="10"/>
      <c r="E146" s="10"/>
      <c r="F146" s="10"/>
      <c r="G146" s="10"/>
      <c r="H146" s="10"/>
      <c r="I146" s="10"/>
      <c r="J146" s="10"/>
      <c r="K146" s="29"/>
    </row>
    <row r="147" spans="1:15">
      <c r="A147" s="11">
        <v>1</v>
      </c>
      <c r="B147" s="63" t="s">
        <v>250</v>
      </c>
      <c r="C147" s="10" t="s">
        <v>249</v>
      </c>
      <c r="D147" s="68">
        <v>34534965.739999995</v>
      </c>
      <c r="E147" s="10"/>
      <c r="F147" s="10" t="s">
        <v>244</v>
      </c>
      <c r="G147" s="82">
        <f>I234</f>
        <v>0.85908474402527324</v>
      </c>
      <c r="H147" s="10"/>
      <c r="I147" s="10">
        <f t="shared" ref="I147:I155" si="2">+G147*D147</f>
        <v>29668462.202669475</v>
      </c>
      <c r="J147" s="15"/>
      <c r="K147" s="29"/>
    </row>
    <row r="148" spans="1:15">
      <c r="A148" s="40" t="s">
        <v>248</v>
      </c>
      <c r="B148" s="18" t="s">
        <v>247</v>
      </c>
      <c r="C148" s="29"/>
      <c r="D148" s="68">
        <v>2357</v>
      </c>
      <c r="E148" s="10"/>
      <c r="F148" s="151"/>
      <c r="G148" s="82">
        <v>1</v>
      </c>
      <c r="H148" s="10"/>
      <c r="I148" s="10">
        <f t="shared" si="2"/>
        <v>2357</v>
      </c>
      <c r="J148" s="15"/>
      <c r="K148" s="29"/>
    </row>
    <row r="149" spans="1:15">
      <c r="A149" s="11">
        <v>2</v>
      </c>
      <c r="B149" s="63" t="s">
        <v>246</v>
      </c>
      <c r="C149" s="10" t="s">
        <v>245</v>
      </c>
      <c r="D149" s="68">
        <v>9924823</v>
      </c>
      <c r="E149" s="10"/>
      <c r="F149" s="10" t="s">
        <v>244</v>
      </c>
      <c r="G149" s="82">
        <f>+G147</f>
        <v>0.85908474402527324</v>
      </c>
      <c r="H149" s="10"/>
      <c r="I149" s="10">
        <f t="shared" si="2"/>
        <v>8526264.0264511444</v>
      </c>
      <c r="J149" s="15"/>
      <c r="K149" s="29"/>
    </row>
    <row r="150" spans="1:15">
      <c r="A150" s="11">
        <v>3</v>
      </c>
      <c r="B150" s="63" t="s">
        <v>243</v>
      </c>
      <c r="C150" s="10" t="s">
        <v>242</v>
      </c>
      <c r="D150" s="68">
        <v>171803600.10833824</v>
      </c>
      <c r="E150" s="10"/>
      <c r="F150" s="10" t="s">
        <v>225</v>
      </c>
      <c r="G150" s="82">
        <f>+G92</f>
        <v>6.6721201659387649E-2</v>
      </c>
      <c r="H150" s="10"/>
      <c r="I150" s="10">
        <f t="shared" si="2"/>
        <v>11462942.64863723</v>
      </c>
      <c r="J150" s="10"/>
      <c r="K150" s="29" t="s">
        <v>60</v>
      </c>
    </row>
    <row r="151" spans="1:15">
      <c r="A151" s="11">
        <v>4</v>
      </c>
      <c r="B151" s="63" t="s">
        <v>241</v>
      </c>
      <c r="C151" s="10"/>
      <c r="D151" s="68">
        <v>673425</v>
      </c>
      <c r="E151" s="10"/>
      <c r="F151" s="10" t="str">
        <f>+F150</f>
        <v>W/S</v>
      </c>
      <c r="G151" s="82">
        <f>+G150</f>
        <v>6.6721201659387649E-2</v>
      </c>
      <c r="H151" s="10"/>
      <c r="I151" s="10">
        <f t="shared" si="2"/>
        <v>44931.725227473129</v>
      </c>
      <c r="J151" s="10"/>
      <c r="K151" s="29"/>
    </row>
    <row r="152" spans="1:15">
      <c r="A152" s="11">
        <v>5</v>
      </c>
      <c r="B152" s="18" t="s">
        <v>240</v>
      </c>
      <c r="C152" s="29"/>
      <c r="D152" s="68">
        <v>4618657.6000000006</v>
      </c>
      <c r="E152" s="10"/>
      <c r="F152" s="10" t="str">
        <f>+F151</f>
        <v>W/S</v>
      </c>
      <c r="G152" s="82">
        <f>+G151</f>
        <v>6.6721201659387649E-2</v>
      </c>
      <c r="H152" s="10"/>
      <c r="I152" s="10">
        <f t="shared" si="2"/>
        <v>308162.38512526342</v>
      </c>
      <c r="J152" s="10"/>
      <c r="K152" s="29"/>
    </row>
    <row r="153" spans="1:15">
      <c r="A153" s="11" t="s">
        <v>239</v>
      </c>
      <c r="B153" s="18" t="s">
        <v>238</v>
      </c>
      <c r="C153" s="29"/>
      <c r="D153" s="68">
        <v>368346</v>
      </c>
      <c r="E153" s="10"/>
      <c r="F153" s="150" t="str">
        <f>+F147</f>
        <v>TE</v>
      </c>
      <c r="G153" s="108">
        <f>+G147</f>
        <v>0.85908474402527324</v>
      </c>
      <c r="H153" s="10"/>
      <c r="I153" s="10">
        <f t="shared" si="2"/>
        <v>316440.4291227333</v>
      </c>
      <c r="J153" s="10"/>
      <c r="K153" s="29"/>
    </row>
    <row r="154" spans="1:15">
      <c r="A154" s="11">
        <v>6</v>
      </c>
      <c r="B154" s="63" t="s">
        <v>237</v>
      </c>
      <c r="C154" s="10" t="str">
        <f>+C93</f>
        <v>356.1</v>
      </c>
      <c r="D154" s="68">
        <v>0</v>
      </c>
      <c r="E154" s="10"/>
      <c r="F154" s="10" t="s">
        <v>129</v>
      </c>
      <c r="G154" s="82">
        <f>+G93</f>
        <v>6.6721201659387649E-2</v>
      </c>
      <c r="H154" s="10"/>
      <c r="I154" s="10">
        <f t="shared" si="2"/>
        <v>0</v>
      </c>
      <c r="J154" s="10"/>
      <c r="K154" s="29"/>
    </row>
    <row r="155" spans="1:15" ht="14.4" thickBot="1">
      <c r="A155" s="11">
        <v>7</v>
      </c>
      <c r="B155" s="63" t="s">
        <v>236</v>
      </c>
      <c r="C155" s="10"/>
      <c r="D155" s="70">
        <v>0</v>
      </c>
      <c r="E155" s="10"/>
      <c r="F155" s="10" t="s">
        <v>60</v>
      </c>
      <c r="G155" s="82">
        <v>1</v>
      </c>
      <c r="H155" s="10"/>
      <c r="I155" s="67">
        <f t="shared" si="2"/>
        <v>0</v>
      </c>
      <c r="J155" s="10"/>
      <c r="K155" s="29"/>
    </row>
    <row r="156" spans="1:15">
      <c r="A156" s="40">
        <v>8</v>
      </c>
      <c r="B156" s="18" t="s">
        <v>235</v>
      </c>
      <c r="C156" s="29"/>
      <c r="D156" s="29">
        <f>+D147-D149+D150-D151-D152-D148+D154+D155+D153</f>
        <v>191487649.24833825</v>
      </c>
      <c r="E156" s="29"/>
      <c r="F156" s="29"/>
      <c r="G156" s="29"/>
      <c r="H156" s="29"/>
      <c r="I156" s="29">
        <f>+I147-I149+I150-I151-I152-I148+I154+I155+I153</f>
        <v>32566130.143625557</v>
      </c>
      <c r="J156" s="29"/>
      <c r="K156" s="29"/>
      <c r="L156" s="2"/>
      <c r="M156" s="2"/>
      <c r="N156" s="2"/>
      <c r="O156" s="2"/>
    </row>
    <row r="157" spans="1:15" ht="7.5" customHeight="1">
      <c r="A157" s="11"/>
      <c r="C157" s="10"/>
      <c r="E157" s="10"/>
      <c r="F157" s="10"/>
      <c r="G157" s="10"/>
      <c r="H157" s="10"/>
      <c r="J157" s="10"/>
      <c r="K157" s="29"/>
    </row>
    <row r="158" spans="1:15">
      <c r="A158" s="11"/>
      <c r="B158" s="98" t="s">
        <v>234</v>
      </c>
      <c r="C158" s="10"/>
      <c r="D158" s="10"/>
      <c r="E158" s="10"/>
      <c r="F158" s="10"/>
      <c r="G158" s="10"/>
      <c r="H158" s="10"/>
      <c r="I158" s="10"/>
      <c r="J158" s="10"/>
      <c r="K158" s="29"/>
    </row>
    <row r="159" spans="1:15">
      <c r="A159" s="11">
        <v>9</v>
      </c>
      <c r="B159" s="63" t="str">
        <f>+B147</f>
        <v xml:space="preserve">Transmission </v>
      </c>
      <c r="C159" s="10" t="s">
        <v>233</v>
      </c>
      <c r="D159" s="68">
        <v>33792274</v>
      </c>
      <c r="E159" s="10"/>
      <c r="F159" s="10" t="s">
        <v>150</v>
      </c>
      <c r="G159" s="82">
        <f>+G112</f>
        <v>0.97698868108638404</v>
      </c>
      <c r="H159" s="10"/>
      <c r="I159" s="10">
        <f>+G159*D159</f>
        <v>33014669.206169706</v>
      </c>
      <c r="J159" s="10"/>
      <c r="K159" s="139"/>
    </row>
    <row r="160" spans="1:15">
      <c r="A160" s="11">
        <v>10</v>
      </c>
      <c r="B160" s="63" t="s">
        <v>232</v>
      </c>
      <c r="C160" s="10" t="s">
        <v>231</v>
      </c>
      <c r="D160" s="68">
        <v>26331038.57</v>
      </c>
      <c r="E160" s="10"/>
      <c r="F160" s="10" t="s">
        <v>225</v>
      </c>
      <c r="G160" s="82">
        <f>+G150</f>
        <v>6.6721201659387649E-2</v>
      </c>
      <c r="H160" s="10"/>
      <c r="I160" s="10">
        <f>+G160*D160</f>
        <v>1756838.5343300842</v>
      </c>
      <c r="J160" s="10"/>
      <c r="K160" s="139"/>
    </row>
    <row r="161" spans="1:11" ht="14.4" thickBot="1">
      <c r="A161" s="11">
        <v>11</v>
      </c>
      <c r="B161" s="63" t="str">
        <f>+B154</f>
        <v>Common</v>
      </c>
      <c r="C161" s="10" t="s">
        <v>230</v>
      </c>
      <c r="D161" s="70">
        <v>0</v>
      </c>
      <c r="E161" s="10"/>
      <c r="F161" s="10" t="s">
        <v>129</v>
      </c>
      <c r="G161" s="82">
        <f>+G154</f>
        <v>6.6721201659387649E-2</v>
      </c>
      <c r="H161" s="10"/>
      <c r="I161" s="67">
        <f>+G161*D161</f>
        <v>0</v>
      </c>
      <c r="J161" s="10"/>
      <c r="K161" s="139"/>
    </row>
    <row r="162" spans="1:11">
      <c r="A162" s="11">
        <v>12</v>
      </c>
      <c r="B162" s="63" t="s">
        <v>229</v>
      </c>
      <c r="C162" s="10"/>
      <c r="D162" s="10">
        <f>SUM(D159:D161)</f>
        <v>60123312.57</v>
      </c>
      <c r="E162" s="10"/>
      <c r="F162" s="10"/>
      <c r="G162" s="10"/>
      <c r="H162" s="10"/>
      <c r="I162" s="10">
        <f>SUM(I159:I161)</f>
        <v>34771507.740499787</v>
      </c>
      <c r="J162" s="10"/>
      <c r="K162" s="29"/>
    </row>
    <row r="163" spans="1:11" ht="7.5" customHeight="1">
      <c r="A163" s="11"/>
      <c r="B163" s="63"/>
      <c r="C163" s="10"/>
      <c r="D163" s="10"/>
      <c r="E163" s="10"/>
      <c r="F163" s="10"/>
      <c r="G163" s="10"/>
      <c r="H163" s="10"/>
      <c r="I163" s="10"/>
      <c r="J163" s="10"/>
      <c r="K163" s="29"/>
    </row>
    <row r="164" spans="1:11">
      <c r="A164" s="11" t="s">
        <v>60</v>
      </c>
      <c r="B164" s="63" t="s">
        <v>228</v>
      </c>
      <c r="D164" s="10"/>
      <c r="E164" s="10"/>
      <c r="F164" s="10"/>
      <c r="G164" s="10"/>
      <c r="H164" s="10"/>
      <c r="I164" s="10"/>
      <c r="J164" s="10"/>
      <c r="K164" s="29"/>
    </row>
    <row r="165" spans="1:11">
      <c r="A165" s="11"/>
      <c r="B165" s="63" t="s">
        <v>227</v>
      </c>
      <c r="E165" s="10"/>
      <c r="F165" s="10"/>
      <c r="H165" s="10"/>
      <c r="J165" s="10"/>
      <c r="K165" s="139"/>
    </row>
    <row r="166" spans="1:11">
      <c r="A166" s="11">
        <v>13</v>
      </c>
      <c r="B166" s="63" t="s">
        <v>226</v>
      </c>
      <c r="C166" s="10" t="s">
        <v>220</v>
      </c>
      <c r="D166" s="68">
        <v>11020773.35</v>
      </c>
      <c r="E166" s="10"/>
      <c r="F166" s="10" t="s">
        <v>225</v>
      </c>
      <c r="G166" s="77">
        <f>+G160</f>
        <v>6.6721201659387649E-2</v>
      </c>
      <c r="H166" s="10"/>
      <c r="I166" s="10">
        <f>+G166*D166</f>
        <v>735319.24112775514</v>
      </c>
      <c r="J166" s="10"/>
      <c r="K166" s="139"/>
    </row>
    <row r="167" spans="1:11">
      <c r="A167" s="11">
        <v>14</v>
      </c>
      <c r="B167" s="63" t="s">
        <v>224</v>
      </c>
      <c r="C167" s="10" t="str">
        <f>+C166</f>
        <v>263.i</v>
      </c>
      <c r="D167" s="68">
        <v>0</v>
      </c>
      <c r="E167" s="10"/>
      <c r="F167" s="10" t="str">
        <f>+F166</f>
        <v>W/S</v>
      </c>
      <c r="G167" s="77">
        <f>+G166</f>
        <v>6.6721201659387649E-2</v>
      </c>
      <c r="H167" s="10"/>
      <c r="I167" s="10">
        <f>+G167*D167</f>
        <v>0</v>
      </c>
      <c r="J167" s="10"/>
      <c r="K167" s="139"/>
    </row>
    <row r="168" spans="1:11">
      <c r="A168" s="11">
        <v>15</v>
      </c>
      <c r="B168" s="63" t="s">
        <v>223</v>
      </c>
      <c r="C168" s="10" t="s">
        <v>60</v>
      </c>
      <c r="E168" s="10"/>
      <c r="F168" s="10"/>
      <c r="H168" s="10"/>
      <c r="J168" s="10"/>
      <c r="K168" s="139"/>
    </row>
    <row r="169" spans="1:11">
      <c r="A169" s="11">
        <v>16</v>
      </c>
      <c r="B169" s="63" t="s">
        <v>222</v>
      </c>
      <c r="C169" s="10" t="s">
        <v>220</v>
      </c>
      <c r="D169" s="68">
        <v>51250006.020000003</v>
      </c>
      <c r="E169" s="10"/>
      <c r="F169" s="10" t="s">
        <v>217</v>
      </c>
      <c r="G169" s="77">
        <f>+G86</f>
        <v>0.14444892244474261</v>
      </c>
      <c r="H169" s="10"/>
      <c r="I169" s="10">
        <f>+G169*D169</f>
        <v>7403008.1448755721</v>
      </c>
      <c r="J169" s="10"/>
      <c r="K169" s="139"/>
    </row>
    <row r="170" spans="1:11">
      <c r="A170" s="11">
        <v>17</v>
      </c>
      <c r="B170" s="63" t="s">
        <v>221</v>
      </c>
      <c r="C170" s="10" t="s">
        <v>220</v>
      </c>
      <c r="D170" s="68">
        <v>10250381</v>
      </c>
      <c r="E170" s="10"/>
      <c r="F170" s="29" t="str">
        <f>+F105</f>
        <v>NA</v>
      </c>
      <c r="G170" s="149" t="s">
        <v>219</v>
      </c>
      <c r="H170" s="10"/>
      <c r="I170" s="10">
        <v>0</v>
      </c>
      <c r="J170" s="10"/>
      <c r="K170" s="139"/>
    </row>
    <row r="171" spans="1:11">
      <c r="A171" s="11">
        <v>18</v>
      </c>
      <c r="B171" s="63" t="s">
        <v>140</v>
      </c>
      <c r="C171" s="10" t="str">
        <f>+C170</f>
        <v>263.i</v>
      </c>
      <c r="D171" s="68">
        <v>2070152.88</v>
      </c>
      <c r="E171" s="10"/>
      <c r="F171" s="10" t="str">
        <f>+F169</f>
        <v>GP</v>
      </c>
      <c r="G171" s="77">
        <f>+G169</f>
        <v>0.14444892244474261</v>
      </c>
      <c r="H171" s="10"/>
      <c r="I171" s="10">
        <f>+G171*D171</f>
        <v>299031.35281188053</v>
      </c>
      <c r="J171" s="10"/>
      <c r="K171" s="139"/>
    </row>
    <row r="172" spans="1:11" ht="14.4" thickBot="1">
      <c r="A172" s="11">
        <v>19</v>
      </c>
      <c r="B172" s="63" t="s">
        <v>218</v>
      </c>
      <c r="C172" s="10"/>
      <c r="D172" s="70">
        <v>0</v>
      </c>
      <c r="E172" s="10"/>
      <c r="F172" s="10" t="s">
        <v>217</v>
      </c>
      <c r="G172" s="77">
        <f>+G169</f>
        <v>0.14444892244474261</v>
      </c>
      <c r="H172" s="10"/>
      <c r="I172" s="67">
        <f>+G172*D172</f>
        <v>0</v>
      </c>
      <c r="J172" s="10"/>
      <c r="K172" s="139"/>
    </row>
    <row r="173" spans="1:11">
      <c r="A173" s="11">
        <v>20</v>
      </c>
      <c r="B173" s="63" t="s">
        <v>216</v>
      </c>
      <c r="C173" s="10"/>
      <c r="D173" s="10">
        <f>SUM(D166:D172)</f>
        <v>74591313.25</v>
      </c>
      <c r="E173" s="10"/>
      <c r="F173" s="10"/>
      <c r="G173" s="77"/>
      <c r="H173" s="10"/>
      <c r="I173" s="10">
        <f>SUM(I166:I172)</f>
        <v>8437358.7388152089</v>
      </c>
      <c r="J173" s="10"/>
      <c r="K173" s="29"/>
    </row>
    <row r="174" spans="1:11" ht="7.5" customHeight="1">
      <c r="A174" s="11"/>
      <c r="B174" s="63"/>
      <c r="C174" s="10"/>
      <c r="D174" s="10"/>
      <c r="E174" s="10"/>
      <c r="F174" s="10"/>
      <c r="G174" s="77"/>
      <c r="H174" s="10"/>
      <c r="I174" s="10"/>
      <c r="J174" s="10"/>
      <c r="K174" s="29"/>
    </row>
    <row r="175" spans="1:11">
      <c r="A175" s="11" t="s">
        <v>60</v>
      </c>
      <c r="B175" s="98" t="s">
        <v>215</v>
      </c>
      <c r="C175" s="10"/>
      <c r="D175" s="10"/>
      <c r="E175" s="10"/>
      <c r="G175" s="76"/>
      <c r="H175" s="10"/>
      <c r="J175" s="10"/>
    </row>
    <row r="176" spans="1:11">
      <c r="A176" s="11">
        <v>21</v>
      </c>
      <c r="B176" s="146" t="s">
        <v>214</v>
      </c>
      <c r="C176" s="10"/>
      <c r="D176" s="148">
        <f>IF(D306&gt;0,1-(((1-D307)*(1-D306))/(1-D307*D306*D308)),0)</f>
        <v>0.38477366255144019</v>
      </c>
      <c r="E176" s="10"/>
      <c r="G176" s="76"/>
      <c r="H176" s="10"/>
      <c r="J176" s="10"/>
    </row>
    <row r="177" spans="1:11">
      <c r="A177" s="11">
        <v>22</v>
      </c>
      <c r="B177" s="1" t="s">
        <v>213</v>
      </c>
      <c r="C177" s="10"/>
      <c r="D177" s="148">
        <f>IF(I265&gt;0,(D176/(1-D176))*(1-I262/I265),0)</f>
        <v>0.44819519114294332</v>
      </c>
      <c r="E177" s="10"/>
      <c r="G177" s="76"/>
      <c r="H177" s="10"/>
      <c r="J177" s="10"/>
    </row>
    <row r="178" spans="1:11">
      <c r="A178" s="11"/>
      <c r="B178" s="63" t="s">
        <v>212</v>
      </c>
      <c r="C178" s="10"/>
      <c r="D178" s="10"/>
      <c r="E178" s="10"/>
      <c r="G178" s="76"/>
      <c r="H178" s="10"/>
      <c r="J178" s="10"/>
    </row>
    <row r="179" spans="1:11">
      <c r="A179" s="11"/>
      <c r="B179" s="63" t="s">
        <v>211</v>
      </c>
      <c r="C179" s="10"/>
      <c r="D179" s="10"/>
      <c r="E179" s="10"/>
      <c r="G179" s="76"/>
      <c r="H179" s="10"/>
      <c r="J179" s="10"/>
    </row>
    <row r="180" spans="1:11">
      <c r="A180" s="11">
        <v>23</v>
      </c>
      <c r="B180" s="146" t="s">
        <v>210</v>
      </c>
      <c r="C180" s="10"/>
      <c r="D180" s="147">
        <f>IF(D176&gt;0,1/(1-D176),0)</f>
        <v>1.6254180602006685</v>
      </c>
      <c r="E180" s="10"/>
      <c r="G180" s="76"/>
      <c r="H180" s="10"/>
      <c r="J180" s="10"/>
    </row>
    <row r="181" spans="1:11">
      <c r="A181" s="11">
        <v>24</v>
      </c>
      <c r="B181" s="98" t="s">
        <v>209</v>
      </c>
      <c r="C181" s="10"/>
      <c r="D181" s="68">
        <v>-2581035</v>
      </c>
      <c r="E181" s="10"/>
      <c r="J181" s="10"/>
    </row>
    <row r="182" spans="1:11">
      <c r="A182" s="11" t="s">
        <v>208</v>
      </c>
      <c r="B182" s="63" t="s">
        <v>207</v>
      </c>
      <c r="C182" s="10"/>
      <c r="D182" s="68">
        <v>-2595085</v>
      </c>
      <c r="E182" s="10"/>
      <c r="J182" s="10"/>
    </row>
    <row r="183" spans="1:11">
      <c r="A183" s="11" t="s">
        <v>206</v>
      </c>
      <c r="B183" s="63" t="s">
        <v>205</v>
      </c>
      <c r="C183" s="10"/>
      <c r="D183" s="68">
        <v>8057171</v>
      </c>
      <c r="E183" s="10"/>
      <c r="J183" s="10"/>
    </row>
    <row r="184" spans="1:11" ht="6.75" customHeight="1">
      <c r="A184" s="11"/>
      <c r="B184" s="63"/>
      <c r="C184" s="10"/>
      <c r="D184" s="29"/>
      <c r="E184" s="10"/>
      <c r="J184" s="10"/>
    </row>
    <row r="185" spans="1:11">
      <c r="A185" s="11">
        <v>25</v>
      </c>
      <c r="B185" s="146" t="s">
        <v>204</v>
      </c>
      <c r="C185" s="145"/>
      <c r="D185" s="10">
        <f>D177*D191</f>
        <v>160507468.22254163</v>
      </c>
      <c r="E185" s="10"/>
      <c r="F185" s="10" t="s">
        <v>195</v>
      </c>
      <c r="G185" s="77"/>
      <c r="H185" s="10"/>
      <c r="I185" s="10">
        <f>D177*I191</f>
        <v>24161868.188116085</v>
      </c>
      <c r="J185" s="10"/>
      <c r="K185" s="144" t="s">
        <v>60</v>
      </c>
    </row>
    <row r="186" spans="1:11">
      <c r="A186" s="11">
        <v>26</v>
      </c>
      <c r="B186" s="1" t="s">
        <v>203</v>
      </c>
      <c r="C186" s="145"/>
      <c r="D186" s="135">
        <f>D180*D181</f>
        <v>-4195260.9030100321</v>
      </c>
      <c r="E186" s="10"/>
      <c r="F186" s="1" t="s">
        <v>198</v>
      </c>
      <c r="G186" s="77">
        <f>G102</f>
        <v>0.14774321985555919</v>
      </c>
      <c r="H186" s="10"/>
      <c r="I186" s="135">
        <f>G186*D186</f>
        <v>-619821.35394484294</v>
      </c>
      <c r="J186" s="10"/>
      <c r="K186" s="144"/>
    </row>
    <row r="187" spans="1:11">
      <c r="A187" s="11" t="s">
        <v>202</v>
      </c>
      <c r="B187" s="1" t="s">
        <v>201</v>
      </c>
      <c r="C187" s="145"/>
      <c r="D187" s="135">
        <f>D180*D182</f>
        <v>-4218098.0267558517</v>
      </c>
      <c r="E187" s="10"/>
      <c r="F187" s="1" t="s">
        <v>198</v>
      </c>
      <c r="G187" s="77">
        <f>G102</f>
        <v>0.14774321985555919</v>
      </c>
      <c r="H187" s="10"/>
      <c r="I187" s="135">
        <f>D187*G187</f>
        <v>-623195.3841392902</v>
      </c>
      <c r="J187" s="10"/>
      <c r="K187" s="144"/>
    </row>
    <row r="188" spans="1:11" ht="14.4" thickBot="1">
      <c r="A188" s="11" t="s">
        <v>200</v>
      </c>
      <c r="B188" s="5" t="s">
        <v>199</v>
      </c>
      <c r="C188" s="145"/>
      <c r="D188" s="67">
        <f>D180*D183</f>
        <v>13096271.257525081</v>
      </c>
      <c r="E188" s="10"/>
      <c r="F188" s="1" t="s">
        <v>198</v>
      </c>
      <c r="G188" s="77">
        <f>G102</f>
        <v>0.14774321985555919</v>
      </c>
      <c r="H188" s="10"/>
      <c r="I188" s="67">
        <f>D188*G188</f>
        <v>1934885.2836885685</v>
      </c>
      <c r="J188" s="10"/>
      <c r="K188" s="144"/>
    </row>
    <row r="189" spans="1:11">
      <c r="A189" s="11">
        <v>27</v>
      </c>
      <c r="B189" s="143" t="s">
        <v>197</v>
      </c>
      <c r="C189" s="5"/>
      <c r="D189" s="142">
        <f>+D185+D186+D187+D188</f>
        <v>165190380.55030084</v>
      </c>
      <c r="E189" s="10"/>
      <c r="F189" s="10" t="s">
        <v>60</v>
      </c>
      <c r="G189" s="77" t="s">
        <v>60</v>
      </c>
      <c r="H189" s="10"/>
      <c r="I189" s="142">
        <f>I185+I186+I187+I188</f>
        <v>24853736.733720519</v>
      </c>
      <c r="J189" s="10"/>
      <c r="K189" s="29"/>
    </row>
    <row r="190" spans="1:11" ht="8.25" customHeight="1">
      <c r="A190" s="11" t="s">
        <v>60</v>
      </c>
      <c r="C190" s="141"/>
      <c r="D190" s="10"/>
      <c r="E190" s="10"/>
      <c r="F190" s="10"/>
      <c r="G190" s="77"/>
      <c r="H190" s="10"/>
      <c r="I190" s="10"/>
      <c r="J190" s="10"/>
      <c r="K190" s="29"/>
    </row>
    <row r="191" spans="1:11">
      <c r="A191" s="11">
        <v>28</v>
      </c>
      <c r="B191" s="63" t="s">
        <v>196</v>
      </c>
      <c r="C191" s="80"/>
      <c r="D191" s="10">
        <f>+$I265*D120</f>
        <v>358119567.9793691</v>
      </c>
      <c r="E191" s="10"/>
      <c r="F191" s="10" t="s">
        <v>195</v>
      </c>
      <c r="G191" s="76"/>
      <c r="H191" s="10"/>
      <c r="I191" s="10">
        <f>+$I265*I120</f>
        <v>53909253.525234982</v>
      </c>
      <c r="J191" s="10"/>
    </row>
    <row r="192" spans="1:11">
      <c r="A192" s="11"/>
      <c r="B192" s="140" t="s">
        <v>194</v>
      </c>
      <c r="D192" s="10"/>
      <c r="E192" s="10"/>
      <c r="F192" s="10"/>
      <c r="G192" s="76"/>
      <c r="H192" s="10"/>
      <c r="I192" s="10"/>
      <c r="J192" s="10"/>
      <c r="K192" s="139"/>
    </row>
    <row r="193" spans="1:14" ht="8.25" customHeight="1">
      <c r="A193" s="11"/>
      <c r="B193" s="63"/>
      <c r="D193" s="135"/>
      <c r="E193" s="10"/>
      <c r="F193" s="10"/>
      <c r="G193" s="76"/>
      <c r="H193" s="10"/>
      <c r="I193" s="135"/>
      <c r="J193" s="10"/>
      <c r="K193" s="139"/>
    </row>
    <row r="194" spans="1:14">
      <c r="A194" s="11">
        <v>29</v>
      </c>
      <c r="B194" s="63" t="s">
        <v>193</v>
      </c>
      <c r="C194" s="10"/>
      <c r="D194" s="135">
        <f>+D191+D189+D173+D162+D156</f>
        <v>849512223.59800828</v>
      </c>
      <c r="E194" s="10"/>
      <c r="F194" s="10"/>
      <c r="G194" s="10"/>
      <c r="H194" s="10"/>
      <c r="I194" s="135">
        <f>+I191+I189+I173+I162+I156</f>
        <v>154537986.88189605</v>
      </c>
      <c r="J194" s="15"/>
      <c r="K194" s="20"/>
    </row>
    <row r="195" spans="1:14" ht="8.25" customHeight="1">
      <c r="A195" s="11"/>
      <c r="B195" s="63"/>
      <c r="C195" s="10"/>
      <c r="D195" s="135"/>
      <c r="E195" s="10"/>
      <c r="F195" s="10"/>
      <c r="G195" s="10"/>
      <c r="H195" s="10"/>
      <c r="I195" s="135"/>
      <c r="J195" s="15"/>
      <c r="K195" s="20"/>
    </row>
    <row r="196" spans="1:14">
      <c r="A196" s="40">
        <v>30</v>
      </c>
      <c r="B196" s="12" t="s">
        <v>192</v>
      </c>
      <c r="C196" s="29"/>
      <c r="D196" s="135"/>
      <c r="E196" s="10"/>
      <c r="F196" s="10"/>
      <c r="G196" s="10"/>
      <c r="H196" s="10"/>
      <c r="I196" s="135"/>
      <c r="J196" s="15"/>
      <c r="K196" s="20"/>
    </row>
    <row r="197" spans="1:14">
      <c r="A197" s="40"/>
      <c r="B197" s="195" t="s">
        <v>188</v>
      </c>
      <c r="C197" s="195"/>
      <c r="J197" s="15"/>
      <c r="K197" s="20"/>
    </row>
    <row r="198" spans="1:14">
      <c r="A198" s="40"/>
      <c r="B198" s="18" t="s">
        <v>191</v>
      </c>
      <c r="C198" s="29"/>
      <c r="D198" s="138">
        <v>0</v>
      </c>
      <c r="E198" s="10"/>
      <c r="F198" s="10"/>
      <c r="G198" s="10"/>
      <c r="H198" s="10"/>
      <c r="I198" s="109">
        <f>D198</f>
        <v>0</v>
      </c>
      <c r="J198" s="15"/>
      <c r="K198" s="20"/>
    </row>
    <row r="199" spans="1:14" ht="8.25" customHeight="1">
      <c r="A199" s="40"/>
      <c r="B199" s="18"/>
      <c r="C199" s="29"/>
      <c r="D199" s="29"/>
      <c r="E199" s="29"/>
      <c r="F199" s="29"/>
      <c r="G199" s="29"/>
      <c r="H199" s="29"/>
      <c r="I199" s="29"/>
      <c r="J199" s="15"/>
      <c r="K199" s="20"/>
    </row>
    <row r="200" spans="1:14" ht="15.75" customHeight="1">
      <c r="A200" s="40" t="s">
        <v>190</v>
      </c>
      <c r="B200" s="12" t="s">
        <v>189</v>
      </c>
      <c r="C200" s="29"/>
      <c r="D200" s="135"/>
      <c r="E200" s="10"/>
      <c r="F200" s="10"/>
      <c r="G200" s="10"/>
      <c r="H200" s="10"/>
      <c r="I200" s="109"/>
      <c r="J200" s="15"/>
      <c r="K200" s="20"/>
    </row>
    <row r="201" spans="1:14">
      <c r="A201" s="40"/>
      <c r="B201" s="195" t="s">
        <v>188</v>
      </c>
      <c r="C201" s="195"/>
      <c r="I201" s="2"/>
      <c r="J201" s="15"/>
      <c r="K201" s="20"/>
    </row>
    <row r="202" spans="1:14">
      <c r="A202" s="40"/>
      <c r="B202" s="18" t="s">
        <v>187</v>
      </c>
      <c r="C202" s="29"/>
      <c r="D202" s="138">
        <v>0</v>
      </c>
      <c r="E202" s="135"/>
      <c r="F202" s="135"/>
      <c r="G202" s="135"/>
      <c r="H202" s="135"/>
      <c r="I202" s="109">
        <f>D202</f>
        <v>0</v>
      </c>
      <c r="J202" s="15"/>
      <c r="K202" s="20"/>
    </row>
    <row r="203" spans="1:14">
      <c r="A203" s="40" t="s">
        <v>186</v>
      </c>
      <c r="B203" s="12" t="s">
        <v>185</v>
      </c>
      <c r="C203" s="29"/>
      <c r="D203" s="138">
        <v>12581637.584105659</v>
      </c>
      <c r="E203" s="10"/>
      <c r="F203" s="10"/>
      <c r="G203" s="10"/>
      <c r="H203" s="10"/>
      <c r="I203" s="109">
        <f>D203</f>
        <v>12581637.584105659</v>
      </c>
      <c r="J203" s="15"/>
      <c r="K203" s="20"/>
    </row>
    <row r="204" spans="1:14" ht="14.4" thickBot="1">
      <c r="A204" s="40"/>
      <c r="B204" s="12" t="s">
        <v>184</v>
      </c>
      <c r="C204" s="29"/>
      <c r="D204" s="70"/>
      <c r="E204" s="10"/>
      <c r="F204" s="10"/>
      <c r="G204" s="10"/>
      <c r="H204" s="10"/>
      <c r="I204" s="137"/>
      <c r="J204" s="15"/>
      <c r="K204" s="20"/>
    </row>
    <row r="205" spans="1:14" ht="14.4" thickBot="1">
      <c r="A205" s="40">
        <v>31</v>
      </c>
      <c r="B205" s="2" t="s">
        <v>183</v>
      </c>
      <c r="C205" s="29"/>
      <c r="D205" s="136">
        <f>D194-D198-D202-D203</f>
        <v>836930586.01390266</v>
      </c>
      <c r="E205" s="29"/>
      <c r="F205" s="29"/>
      <c r="G205" s="29"/>
      <c r="H205" s="29"/>
      <c r="I205" s="136">
        <f>I194-I198-I202-I203</f>
        <v>141956349.29779038</v>
      </c>
      <c r="J205" s="20"/>
      <c r="K205" s="29"/>
      <c r="L205" s="2"/>
      <c r="M205" s="2"/>
      <c r="N205" s="2"/>
    </row>
    <row r="206" spans="1:14" ht="14.4" thickTop="1">
      <c r="A206" s="40"/>
      <c r="B206" s="12" t="s">
        <v>182</v>
      </c>
      <c r="C206" s="29"/>
      <c r="D206" s="135"/>
      <c r="E206" s="10"/>
      <c r="F206" s="10"/>
      <c r="G206" s="10"/>
      <c r="H206" s="10"/>
      <c r="I206" s="135"/>
      <c r="J206" s="15"/>
      <c r="K206" s="20"/>
    </row>
    <row r="207" spans="1:14">
      <c r="A207" s="11"/>
      <c r="B207" s="63"/>
      <c r="C207" s="10"/>
      <c r="D207" s="135"/>
      <c r="E207" s="10"/>
      <c r="F207" s="10"/>
      <c r="G207" s="10"/>
      <c r="H207" s="10"/>
      <c r="I207" s="135"/>
      <c r="J207" s="15"/>
      <c r="K207" s="20"/>
    </row>
    <row r="208" spans="1:14">
      <c r="A208" s="11"/>
      <c r="B208" s="63"/>
      <c r="C208" s="10"/>
      <c r="D208" s="135"/>
      <c r="E208" s="10"/>
      <c r="F208" s="10"/>
      <c r="G208" s="10"/>
      <c r="H208" s="10"/>
      <c r="I208" s="135"/>
      <c r="J208" s="15"/>
      <c r="K208" s="32" t="s">
        <v>87</v>
      </c>
    </row>
    <row r="209" spans="1:11">
      <c r="B209" s="16"/>
      <c r="C209" s="16"/>
      <c r="D209" s="17"/>
      <c r="E209" s="16"/>
      <c r="F209" s="16"/>
      <c r="G209" s="16"/>
      <c r="H209" s="9"/>
      <c r="I209" s="9"/>
      <c r="J209" s="192" t="s">
        <v>181</v>
      </c>
      <c r="K209" s="193"/>
    </row>
    <row r="210" spans="1:11" ht="15.6" customHeight="1">
      <c r="B210" s="16" t="s">
        <v>16</v>
      </c>
      <c r="C210" s="16"/>
      <c r="D210" s="17"/>
      <c r="E210" s="16"/>
      <c r="F210" s="16"/>
      <c r="G210" s="16"/>
      <c r="H210" s="193" t="str">
        <f>K3</f>
        <v>For the 12 months ended 12/31/13</v>
      </c>
      <c r="I210" s="193"/>
      <c r="J210" s="193"/>
      <c r="K210" s="193"/>
    </row>
    <row r="211" spans="1:11" ht="15.6" customHeight="1">
      <c r="B211" s="16"/>
      <c r="C211" s="16"/>
      <c r="D211" s="17"/>
      <c r="E211" s="16"/>
      <c r="F211" s="16"/>
      <c r="G211" s="16"/>
      <c r="H211" s="9"/>
      <c r="I211" s="9"/>
      <c r="J211" s="14"/>
      <c r="K211" s="14"/>
    </row>
    <row r="212" spans="1:11" ht="15.75" customHeight="1">
      <c r="A212" s="189" t="s">
        <v>15</v>
      </c>
      <c r="B212" s="189"/>
      <c r="C212" s="189"/>
      <c r="D212" s="189"/>
      <c r="E212" s="189"/>
      <c r="F212" s="189"/>
      <c r="G212" s="189"/>
      <c r="H212" s="189"/>
      <c r="I212" s="189"/>
      <c r="J212" s="189"/>
      <c r="K212" s="189"/>
    </row>
    <row r="213" spans="1:11" ht="15.6" customHeight="1">
      <c r="A213" s="190" t="s">
        <v>14</v>
      </c>
      <c r="B213" s="190"/>
      <c r="C213" s="190"/>
      <c r="D213" s="190"/>
      <c r="E213" s="190"/>
      <c r="F213" s="190"/>
      <c r="G213" s="190"/>
      <c r="H213" s="190"/>
      <c r="I213" s="190"/>
      <c r="J213" s="190"/>
      <c r="K213" s="190"/>
    </row>
    <row r="214" spans="1:11" ht="9" customHeight="1">
      <c r="A214" s="11"/>
      <c r="J214" s="10"/>
      <c r="K214" s="29"/>
    </row>
    <row r="215" spans="1:11" ht="15.75" customHeight="1">
      <c r="A215" s="194" t="str">
        <f>A7</f>
        <v>Entergy Louisiana, LLC (ELL)</v>
      </c>
      <c r="B215" s="194"/>
      <c r="C215" s="194"/>
      <c r="D215" s="194"/>
      <c r="E215" s="194"/>
      <c r="F215" s="194"/>
      <c r="G215" s="194"/>
      <c r="H215" s="194"/>
      <c r="I215" s="194"/>
      <c r="J215" s="194"/>
      <c r="K215" s="194"/>
    </row>
    <row r="216" spans="1:11" ht="15.75" customHeight="1">
      <c r="A216" s="4"/>
      <c r="B216" s="4"/>
      <c r="C216" s="4"/>
      <c r="D216" s="4"/>
      <c r="E216" s="4"/>
      <c r="F216" s="4"/>
      <c r="G216" s="4"/>
      <c r="H216" s="4"/>
      <c r="I216" s="4"/>
      <c r="J216" s="4"/>
      <c r="K216" s="4"/>
    </row>
    <row r="217" spans="1:11" ht="15.75" customHeight="1">
      <c r="A217" s="201" t="s">
        <v>180</v>
      </c>
      <c r="B217" s="201"/>
      <c r="C217" s="201"/>
      <c r="D217" s="201"/>
      <c r="E217" s="201"/>
      <c r="F217" s="201"/>
      <c r="G217" s="201"/>
      <c r="H217" s="201"/>
      <c r="I217" s="201"/>
      <c r="J217" s="201"/>
      <c r="K217" s="201"/>
    </row>
    <row r="218" spans="1:11">
      <c r="A218" s="11" t="s">
        <v>179</v>
      </c>
      <c r="B218" s="134"/>
      <c r="C218" s="15"/>
      <c r="D218" s="15"/>
      <c r="E218" s="15"/>
      <c r="F218" s="15"/>
      <c r="G218" s="15"/>
      <c r="H218" s="15"/>
      <c r="I218" s="15"/>
      <c r="J218" s="10"/>
      <c r="K218" s="29"/>
    </row>
    <row r="219" spans="1:11" ht="14.4" thickBot="1">
      <c r="A219" s="30" t="s">
        <v>178</v>
      </c>
      <c r="B219" s="133" t="s">
        <v>177</v>
      </c>
      <c r="C219" s="20"/>
      <c r="D219" s="20"/>
      <c r="E219" s="20"/>
      <c r="F219" s="20"/>
      <c r="G219" s="20"/>
      <c r="H219" s="2"/>
      <c r="I219" s="2"/>
      <c r="J219" s="29"/>
      <c r="K219" s="29"/>
    </row>
    <row r="220" spans="1:11">
      <c r="A220" s="11">
        <v>1</v>
      </c>
      <c r="B220" s="104" t="s">
        <v>176</v>
      </c>
      <c r="C220" s="20"/>
      <c r="D220" s="29"/>
      <c r="E220" s="29"/>
      <c r="F220" s="29"/>
      <c r="G220" s="29"/>
      <c r="H220" s="29"/>
      <c r="I220" s="29">
        <f>D82</f>
        <v>1256106503</v>
      </c>
      <c r="J220" s="29"/>
      <c r="K220" s="29"/>
    </row>
    <row r="221" spans="1:11">
      <c r="A221" s="11">
        <v>2</v>
      </c>
      <c r="B221" s="60" t="s">
        <v>175</v>
      </c>
      <c r="C221" s="2"/>
      <c r="D221" s="123"/>
      <c r="E221" s="2"/>
      <c r="F221" s="2"/>
      <c r="G221" s="2"/>
      <c r="H221" s="2"/>
      <c r="I221" s="68">
        <v>0</v>
      </c>
      <c r="J221" s="29"/>
      <c r="K221" s="29"/>
    </row>
    <row r="222" spans="1:11" ht="14.4" thickBot="1">
      <c r="A222" s="11">
        <v>3</v>
      </c>
      <c r="B222" s="132" t="s">
        <v>174</v>
      </c>
      <c r="C222" s="120"/>
      <c r="D222" s="109"/>
      <c r="E222" s="29"/>
      <c r="F222" s="29"/>
      <c r="G222" s="131"/>
      <c r="H222" s="29"/>
      <c r="I222" s="70">
        <v>28904667.330000017</v>
      </c>
      <c r="J222" s="29"/>
      <c r="K222" s="29"/>
    </row>
    <row r="223" spans="1:11">
      <c r="A223" s="11">
        <v>4</v>
      </c>
      <c r="B223" s="60" t="s">
        <v>173</v>
      </c>
      <c r="C223" s="20"/>
      <c r="D223" s="109"/>
      <c r="E223" s="29"/>
      <c r="F223" s="29"/>
      <c r="G223" s="131"/>
      <c r="H223" s="29"/>
      <c r="I223" s="29">
        <f>I220-I221-I222</f>
        <v>1227201835.6700001</v>
      </c>
      <c r="J223" s="29"/>
      <c r="K223" s="29"/>
    </row>
    <row r="224" spans="1:11" ht="9" customHeight="1">
      <c r="A224" s="11"/>
      <c r="B224" s="2"/>
      <c r="C224" s="20"/>
      <c r="D224" s="109"/>
      <c r="E224" s="29"/>
      <c r="F224" s="29"/>
      <c r="G224" s="131"/>
      <c r="H224" s="29"/>
      <c r="I224" s="2"/>
      <c r="J224" s="29"/>
      <c r="K224" s="29"/>
    </row>
    <row r="225" spans="1:19" ht="15.6">
      <c r="A225" s="11">
        <v>5</v>
      </c>
      <c r="B225" s="104" t="s">
        <v>172</v>
      </c>
      <c r="C225" s="117"/>
      <c r="D225" s="116"/>
      <c r="E225" s="114"/>
      <c r="F225" s="114"/>
      <c r="G225" s="115"/>
      <c r="H225" s="130" t="s">
        <v>171</v>
      </c>
      <c r="I225" s="129">
        <f>IF(I220&gt;0,I223/I220,0)</f>
        <v>0.97698868108638404</v>
      </c>
      <c r="J225" s="29"/>
      <c r="K225" s="29"/>
      <c r="N225" s="128" t="s">
        <v>170</v>
      </c>
      <c r="O225" s="128"/>
      <c r="P225" s="128"/>
      <c r="Q225" s="127"/>
      <c r="R225" s="127"/>
      <c r="S225" s="127"/>
    </row>
    <row r="226" spans="1:19" ht="9" customHeight="1">
      <c r="A226" s="11"/>
      <c r="B226" s="2"/>
      <c r="C226" s="2"/>
      <c r="D226" s="123"/>
      <c r="E226" s="2"/>
      <c r="F226" s="2"/>
      <c r="G226" s="2"/>
      <c r="H226" s="2"/>
      <c r="I226" s="2"/>
      <c r="J226" s="29"/>
      <c r="K226" s="29"/>
      <c r="N226" s="125"/>
      <c r="O226" s="124"/>
      <c r="P226" s="126"/>
      <c r="Q226" s="125"/>
      <c r="R226" s="124"/>
      <c r="S226" s="124"/>
    </row>
    <row r="227" spans="1:19">
      <c r="A227" s="11"/>
      <c r="B227" s="18" t="s">
        <v>169</v>
      </c>
      <c r="C227" s="2"/>
      <c r="D227" s="123"/>
      <c r="E227" s="2"/>
      <c r="F227" s="2"/>
      <c r="G227" s="2"/>
      <c r="H227" s="2"/>
      <c r="I227" s="2"/>
      <c r="J227" s="29"/>
      <c r="K227" s="29"/>
      <c r="N227" s="196" t="str">
        <f>A215</f>
        <v>Entergy Louisiana, LLC (ELL)</v>
      </c>
      <c r="O227" s="197"/>
      <c r="P227" s="197"/>
      <c r="Q227" s="197"/>
      <c r="R227" s="197"/>
      <c r="S227" s="198"/>
    </row>
    <row r="228" spans="1:19">
      <c r="A228" s="11">
        <v>6</v>
      </c>
      <c r="B228" s="122" t="s">
        <v>168</v>
      </c>
      <c r="C228" s="2"/>
      <c r="D228" s="121"/>
      <c r="E228" s="20"/>
      <c r="F228" s="20"/>
      <c r="G228" s="78"/>
      <c r="H228" s="20"/>
      <c r="I228" s="29">
        <f>D147</f>
        <v>34534965.739999995</v>
      </c>
      <c r="J228" s="29"/>
      <c r="K228" s="29"/>
      <c r="N228" s="200" t="s">
        <v>167</v>
      </c>
      <c r="O228" s="197"/>
      <c r="P228" s="197"/>
      <c r="Q228" s="197"/>
      <c r="R228" s="197"/>
      <c r="S228" s="198"/>
    </row>
    <row r="229" spans="1:19" ht="14.4" thickBot="1">
      <c r="A229" s="11">
        <v>7</v>
      </c>
      <c r="B229" s="38" t="s">
        <v>166</v>
      </c>
      <c r="C229" s="120"/>
      <c r="D229" s="109"/>
      <c r="E229" s="109"/>
      <c r="F229" s="29"/>
      <c r="G229" s="29"/>
      <c r="H229" s="29"/>
      <c r="I229" s="70">
        <v>4167713</v>
      </c>
      <c r="J229" s="29"/>
      <c r="K229" s="29"/>
      <c r="N229" s="119">
        <f>I229</f>
        <v>4167713</v>
      </c>
      <c r="O229" s="118" t="s">
        <v>165</v>
      </c>
      <c r="P229" s="95"/>
      <c r="Q229" s="94"/>
      <c r="R229" s="93"/>
      <c r="S229" s="92"/>
    </row>
    <row r="230" spans="1:19">
      <c r="A230" s="11">
        <v>8</v>
      </c>
      <c r="B230" s="60" t="s">
        <v>164</v>
      </c>
      <c r="C230" s="117"/>
      <c r="D230" s="116"/>
      <c r="E230" s="114"/>
      <c r="F230" s="114"/>
      <c r="G230" s="115"/>
      <c r="H230" s="114"/>
      <c r="I230" s="29">
        <f>+I228-I229</f>
        <v>30367252.739999995</v>
      </c>
      <c r="J230" s="2"/>
      <c r="N230" s="113">
        <v>8689.3614038189316</v>
      </c>
      <c r="O230" s="111" t="s">
        <v>163</v>
      </c>
      <c r="P230" s="112"/>
      <c r="Q230" s="112"/>
      <c r="R230" s="110"/>
      <c r="S230" s="92"/>
    </row>
    <row r="231" spans="1:19">
      <c r="A231" s="11"/>
      <c r="B231" s="60"/>
      <c r="C231" s="20"/>
      <c r="D231" s="109"/>
      <c r="E231" s="29"/>
      <c r="F231" s="29"/>
      <c r="G231" s="29"/>
      <c r="H231" s="2"/>
      <c r="I231" s="2"/>
      <c r="J231" s="2"/>
      <c r="N231" s="97">
        <f>N229-N230</f>
        <v>4159023.6385961813</v>
      </c>
      <c r="O231" s="111" t="s">
        <v>162</v>
      </c>
      <c r="P231" s="110"/>
      <c r="Q231" s="110"/>
      <c r="R231" s="110"/>
      <c r="S231" s="92"/>
    </row>
    <row r="232" spans="1:19">
      <c r="A232" s="11">
        <v>9</v>
      </c>
      <c r="B232" s="104" t="s">
        <v>161</v>
      </c>
      <c r="C232" s="20"/>
      <c r="D232" s="109"/>
      <c r="E232" s="29"/>
      <c r="F232" s="29"/>
      <c r="G232" s="29"/>
      <c r="H232" s="29"/>
      <c r="I232" s="108">
        <f>IF(I228&gt;0,I230/I228,0)</f>
        <v>0.87931903476097095</v>
      </c>
      <c r="J232" s="2"/>
      <c r="N232" s="107"/>
      <c r="O232" s="106" t="s">
        <v>160</v>
      </c>
      <c r="P232" s="100"/>
      <c r="Q232" s="100"/>
      <c r="R232" s="93"/>
      <c r="S232" s="92"/>
    </row>
    <row r="233" spans="1:19">
      <c r="A233" s="11">
        <v>10</v>
      </c>
      <c r="B233" s="60" t="s">
        <v>159</v>
      </c>
      <c r="C233" s="20"/>
      <c r="D233" s="29"/>
      <c r="E233" s="29"/>
      <c r="F233" s="29"/>
      <c r="G233" s="29"/>
      <c r="H233" s="20" t="s">
        <v>150</v>
      </c>
      <c r="I233" s="105">
        <f>I225</f>
        <v>0.97698868108638404</v>
      </c>
      <c r="J233" s="2"/>
      <c r="N233" s="102">
        <v>171440.68478033022</v>
      </c>
      <c r="O233" s="100" t="s">
        <v>158</v>
      </c>
      <c r="P233" s="93"/>
      <c r="Q233" s="100"/>
      <c r="R233" s="93"/>
      <c r="S233" s="92"/>
    </row>
    <row r="234" spans="1:19">
      <c r="A234" s="11">
        <v>11</v>
      </c>
      <c r="B234" s="104" t="s">
        <v>157</v>
      </c>
      <c r="C234" s="20"/>
      <c r="D234" s="20"/>
      <c r="E234" s="20"/>
      <c r="F234" s="20"/>
      <c r="G234" s="20"/>
      <c r="H234" s="12" t="s">
        <v>156</v>
      </c>
      <c r="I234" s="103">
        <f>+I233*I232</f>
        <v>0.85908474402527324</v>
      </c>
      <c r="J234" s="2"/>
      <c r="N234" s="102">
        <v>22523.914253612103</v>
      </c>
      <c r="O234" s="100" t="s">
        <v>155</v>
      </c>
      <c r="P234" s="93"/>
      <c r="Q234" s="100"/>
      <c r="R234" s="93"/>
      <c r="S234" s="92"/>
    </row>
    <row r="235" spans="1:19">
      <c r="A235" s="11"/>
      <c r="C235" s="15"/>
      <c r="D235" s="10"/>
      <c r="E235" s="10"/>
      <c r="F235" s="10"/>
      <c r="G235" s="69"/>
      <c r="H235" s="10"/>
      <c r="N235" s="101">
        <v>0</v>
      </c>
      <c r="O235" s="100" t="s">
        <v>154</v>
      </c>
      <c r="P235" s="93"/>
      <c r="Q235" s="99"/>
      <c r="R235" s="93"/>
      <c r="S235" s="92"/>
    </row>
    <row r="236" spans="1:19">
      <c r="A236" s="11" t="s">
        <v>60</v>
      </c>
      <c r="B236" s="98" t="s">
        <v>153</v>
      </c>
      <c r="C236" s="10"/>
      <c r="D236" s="10"/>
      <c r="E236" s="10"/>
      <c r="F236" s="10"/>
      <c r="G236" s="10"/>
      <c r="H236" s="10"/>
      <c r="I236" s="10"/>
      <c r="J236" s="10"/>
      <c r="K236" s="29"/>
      <c r="N236" s="97">
        <f>SUM(N233:N235)</f>
        <v>193964.59903394233</v>
      </c>
      <c r="O236" s="96" t="s">
        <v>152</v>
      </c>
      <c r="P236" s="95"/>
      <c r="Q236" s="94"/>
      <c r="R236" s="93"/>
      <c r="S236" s="92"/>
    </row>
    <row r="237" spans="1:19" ht="14.4" thickBot="1">
      <c r="A237" s="11" t="s">
        <v>60</v>
      </c>
      <c r="B237" s="63"/>
      <c r="C237" s="67" t="s">
        <v>151</v>
      </c>
      <c r="D237" s="73" t="s">
        <v>112</v>
      </c>
      <c r="E237" s="73" t="s">
        <v>150</v>
      </c>
      <c r="F237" s="10"/>
      <c r="G237" s="73" t="s">
        <v>149</v>
      </c>
      <c r="H237" s="10"/>
      <c r="I237" s="10"/>
      <c r="J237" s="10"/>
      <c r="K237" s="29"/>
      <c r="N237" s="91">
        <f>N231-N236</f>
        <v>3965059.0395622388</v>
      </c>
      <c r="O237" s="90" t="s">
        <v>148</v>
      </c>
      <c r="P237" s="89"/>
      <c r="Q237" s="88"/>
      <c r="R237" s="87"/>
      <c r="S237" s="86"/>
    </row>
    <row r="238" spans="1:19">
      <c r="A238" s="11">
        <v>12</v>
      </c>
      <c r="B238" s="63" t="s">
        <v>147</v>
      </c>
      <c r="C238" s="10" t="s">
        <v>146</v>
      </c>
      <c r="D238" s="68">
        <v>96993983.629999995</v>
      </c>
      <c r="E238" s="84">
        <v>0</v>
      </c>
      <c r="F238" s="84"/>
      <c r="G238" s="10">
        <f>D238*E238</f>
        <v>0</v>
      </c>
      <c r="H238" s="10"/>
      <c r="I238" s="10"/>
      <c r="J238" s="10"/>
      <c r="K238" s="29"/>
    </row>
    <row r="239" spans="1:19">
      <c r="A239" s="11">
        <v>13</v>
      </c>
      <c r="B239" s="63" t="s">
        <v>145</v>
      </c>
      <c r="C239" s="10" t="s">
        <v>144</v>
      </c>
      <c r="D239" s="68">
        <v>9587788.3100000005</v>
      </c>
      <c r="E239" s="84">
        <f>+I225</f>
        <v>0.97698868108638404</v>
      </c>
      <c r="F239" s="84"/>
      <c r="G239" s="10">
        <f>D239*E239</f>
        <v>9367160.6555223521</v>
      </c>
      <c r="H239" s="10"/>
      <c r="I239" s="10"/>
      <c r="J239" s="10"/>
      <c r="K239" s="29"/>
    </row>
    <row r="240" spans="1:19">
      <c r="A240" s="11">
        <v>14</v>
      </c>
      <c r="B240" s="63" t="s">
        <v>143</v>
      </c>
      <c r="C240" s="10" t="s">
        <v>142</v>
      </c>
      <c r="D240" s="68">
        <v>19767673.490000002</v>
      </c>
      <c r="E240" s="84">
        <v>0</v>
      </c>
      <c r="F240" s="84"/>
      <c r="G240" s="10">
        <f>D240*E240</f>
        <v>0</v>
      </c>
      <c r="H240" s="10"/>
      <c r="I240" s="85" t="s">
        <v>141</v>
      </c>
      <c r="J240" s="10"/>
      <c r="K240" s="29"/>
    </row>
    <row r="241" spans="1:11" ht="14.4" thickBot="1">
      <c r="A241" s="11">
        <v>15</v>
      </c>
      <c r="B241" s="74" t="s">
        <v>140</v>
      </c>
      <c r="C241" s="67" t="s">
        <v>139</v>
      </c>
      <c r="D241" s="70">
        <v>14043119.790000001</v>
      </c>
      <c r="E241" s="84">
        <v>0</v>
      </c>
      <c r="F241" s="84"/>
      <c r="G241" s="67">
        <f>D241*E241</f>
        <v>0</v>
      </c>
      <c r="H241" s="10"/>
      <c r="I241" s="30" t="s">
        <v>138</v>
      </c>
      <c r="J241" s="10"/>
      <c r="K241" s="29"/>
    </row>
    <row r="242" spans="1:11">
      <c r="A242" s="11">
        <v>16</v>
      </c>
      <c r="B242" s="63" t="s">
        <v>137</v>
      </c>
      <c r="C242" s="10"/>
      <c r="D242" s="10">
        <f>SUM(D238:D241)</f>
        <v>140392565.22</v>
      </c>
      <c r="E242" s="10"/>
      <c r="F242" s="10"/>
      <c r="G242" s="10">
        <f>SUM(G238:G241)</f>
        <v>9367160.6555223521</v>
      </c>
      <c r="H242" s="83" t="s">
        <v>125</v>
      </c>
      <c r="I242" s="82">
        <f>IF(G242&gt;0,G242/D242,0)</f>
        <v>6.6721201659387649E-2</v>
      </c>
      <c r="J242" s="69" t="s">
        <v>125</v>
      </c>
      <c r="K242" s="29" t="s">
        <v>136</v>
      </c>
    </row>
    <row r="243" spans="1:11" ht="9" customHeight="1">
      <c r="A243" s="11"/>
      <c r="B243" s="63"/>
      <c r="C243" s="10"/>
      <c r="D243" s="10"/>
      <c r="E243" s="10"/>
      <c r="F243" s="10"/>
      <c r="G243" s="10"/>
      <c r="H243" s="10"/>
      <c r="I243" s="10"/>
      <c r="J243" s="10"/>
      <c r="K243" s="29"/>
    </row>
    <row r="244" spans="1:11">
      <c r="A244" s="11"/>
      <c r="B244" s="63" t="s">
        <v>135</v>
      </c>
      <c r="C244" s="10"/>
      <c r="D244" s="81" t="s">
        <v>112</v>
      </c>
      <c r="E244" s="10"/>
      <c r="F244" s="10"/>
      <c r="G244" s="69" t="s">
        <v>134</v>
      </c>
      <c r="H244" s="76" t="s">
        <v>60</v>
      </c>
      <c r="I244" s="80" t="str">
        <f>+I240</f>
        <v>W&amp;S Allocator</v>
      </c>
      <c r="J244" s="10"/>
      <c r="K244" s="29"/>
    </row>
    <row r="245" spans="1:11">
      <c r="A245" s="11">
        <v>17</v>
      </c>
      <c r="B245" s="63" t="s">
        <v>133</v>
      </c>
      <c r="C245" s="10" t="s">
        <v>132</v>
      </c>
      <c r="D245" s="68">
        <v>8625738533</v>
      </c>
      <c r="E245" s="10"/>
      <c r="G245" s="11" t="s">
        <v>131</v>
      </c>
      <c r="H245" s="79"/>
      <c r="I245" s="11" t="s">
        <v>130</v>
      </c>
      <c r="J245" s="10"/>
      <c r="K245" s="78" t="s">
        <v>129</v>
      </c>
    </row>
    <row r="246" spans="1:11">
      <c r="A246" s="11">
        <v>18</v>
      </c>
      <c r="B246" s="63" t="s">
        <v>128</v>
      </c>
      <c r="C246" s="10" t="s">
        <v>127</v>
      </c>
      <c r="D246" s="68">
        <v>0</v>
      </c>
      <c r="E246" s="10"/>
      <c r="G246" s="77">
        <f>IF(D248&gt;0,D245/D248,0)</f>
        <v>1</v>
      </c>
      <c r="H246" s="69" t="s">
        <v>126</v>
      </c>
      <c r="I246" s="77">
        <f>I242</f>
        <v>6.6721201659387649E-2</v>
      </c>
      <c r="J246" s="76" t="s">
        <v>125</v>
      </c>
      <c r="K246" s="75">
        <f>I246*G246</f>
        <v>6.6721201659387649E-2</v>
      </c>
    </row>
    <row r="247" spans="1:11" ht="14.4" thickBot="1">
      <c r="A247" s="11">
        <v>19</v>
      </c>
      <c r="B247" s="74" t="s">
        <v>124</v>
      </c>
      <c r="C247" s="67" t="s">
        <v>123</v>
      </c>
      <c r="D247" s="70">
        <v>0</v>
      </c>
      <c r="E247" s="10"/>
      <c r="F247" s="10"/>
      <c r="G247" s="10" t="s">
        <v>60</v>
      </c>
      <c r="H247" s="10"/>
      <c r="I247" s="10"/>
      <c r="J247" s="10"/>
      <c r="K247" s="29"/>
    </row>
    <row r="248" spans="1:11">
      <c r="A248" s="11">
        <v>20</v>
      </c>
      <c r="B248" s="63" t="s">
        <v>122</v>
      </c>
      <c r="C248" s="10"/>
      <c r="D248" s="10">
        <f>D245+D246+D247</f>
        <v>8625738533</v>
      </c>
      <c r="E248" s="10"/>
      <c r="F248" s="10"/>
      <c r="G248" s="10"/>
      <c r="H248" s="10"/>
      <c r="I248" s="10"/>
      <c r="J248" s="10"/>
      <c r="K248" s="29"/>
    </row>
    <row r="249" spans="1:11" ht="9" customHeight="1">
      <c r="A249" s="11"/>
      <c r="B249" s="63"/>
      <c r="C249" s="10"/>
      <c r="E249" s="10"/>
      <c r="F249" s="10"/>
      <c r="G249" s="10"/>
      <c r="H249" s="10"/>
      <c r="I249" s="10"/>
      <c r="J249" s="10"/>
      <c r="K249" s="29"/>
    </row>
    <row r="250" spans="1:11" ht="14.4" thickBot="1">
      <c r="A250" s="11"/>
      <c r="B250" s="16" t="s">
        <v>121</v>
      </c>
      <c r="C250" s="10"/>
      <c r="D250" s="73" t="s">
        <v>112</v>
      </c>
      <c r="E250" s="10"/>
      <c r="F250" s="10"/>
      <c r="G250" s="10"/>
      <c r="H250" s="10"/>
      <c r="J250" s="10"/>
      <c r="K250" s="29"/>
    </row>
    <row r="251" spans="1:11">
      <c r="A251" s="11">
        <v>21</v>
      </c>
      <c r="B251" s="61" t="s">
        <v>120</v>
      </c>
      <c r="D251" s="72">
        <v>143553606</v>
      </c>
      <c r="E251" s="10"/>
      <c r="F251" s="10"/>
      <c r="G251" s="10"/>
      <c r="H251" s="10"/>
      <c r="J251" s="10"/>
      <c r="K251" s="29"/>
    </row>
    <row r="252" spans="1:11" ht="9" customHeight="1">
      <c r="A252" s="11"/>
      <c r="B252" s="10"/>
      <c r="D252" s="10"/>
      <c r="E252" s="10"/>
      <c r="F252" s="10"/>
      <c r="G252" s="10"/>
      <c r="H252" s="10"/>
      <c r="J252" s="10"/>
      <c r="K252" s="29"/>
    </row>
    <row r="253" spans="1:11">
      <c r="A253" s="11">
        <v>22</v>
      </c>
      <c r="B253" s="61" t="s">
        <v>119</v>
      </c>
      <c r="D253" s="68">
        <v>6950000</v>
      </c>
      <c r="E253" s="10"/>
      <c r="F253" s="10"/>
      <c r="G253" s="10"/>
      <c r="H253" s="29"/>
      <c r="J253" s="10"/>
      <c r="K253" s="29"/>
    </row>
    <row r="254" spans="1:11" ht="9" customHeight="1">
      <c r="A254" s="11"/>
      <c r="B254" s="16"/>
      <c r="C254" s="10"/>
      <c r="D254" s="10"/>
      <c r="E254" s="10"/>
      <c r="F254" s="10"/>
      <c r="G254" s="10"/>
      <c r="H254" s="10"/>
      <c r="J254" s="10"/>
      <c r="K254" s="29"/>
    </row>
    <row r="255" spans="1:11">
      <c r="A255" s="11"/>
      <c r="B255" s="16" t="s">
        <v>118</v>
      </c>
      <c r="C255" s="10"/>
      <c r="D255" s="10"/>
      <c r="E255" s="10"/>
      <c r="F255" s="10"/>
      <c r="G255" s="10"/>
      <c r="H255" s="10"/>
      <c r="J255" s="10"/>
      <c r="K255" s="29"/>
    </row>
    <row r="256" spans="1:11">
      <c r="A256" s="11">
        <v>23</v>
      </c>
      <c r="B256" s="10" t="s">
        <v>117</v>
      </c>
      <c r="D256" s="68">
        <v>2975652546</v>
      </c>
      <c r="E256" s="10"/>
      <c r="F256" s="10"/>
      <c r="G256" s="10"/>
      <c r="H256" s="10"/>
      <c r="J256" s="10"/>
      <c r="K256" s="29"/>
    </row>
    <row r="257" spans="1:11">
      <c r="A257" s="11">
        <v>24</v>
      </c>
      <c r="B257" s="10" t="s">
        <v>116</v>
      </c>
      <c r="D257" s="71">
        <f>-D263</f>
        <v>-100000000</v>
      </c>
      <c r="E257" s="10"/>
      <c r="F257" s="10"/>
      <c r="G257" s="10"/>
      <c r="H257" s="10"/>
      <c r="J257" s="10"/>
      <c r="K257" s="29"/>
    </row>
    <row r="258" spans="1:11" ht="14.4" thickBot="1">
      <c r="A258" s="11">
        <v>25</v>
      </c>
      <c r="B258" s="10" t="s">
        <v>115</v>
      </c>
      <c r="D258" s="70">
        <v>727901</v>
      </c>
      <c r="E258" s="10"/>
      <c r="F258" s="10"/>
      <c r="G258" s="10"/>
      <c r="H258" s="10"/>
      <c r="J258" s="10"/>
      <c r="K258" s="29"/>
    </row>
    <row r="259" spans="1:11">
      <c r="A259" s="11">
        <v>26</v>
      </c>
      <c r="B259" s="61" t="s">
        <v>114</v>
      </c>
      <c r="D259" s="10">
        <f>+D256+D257+D258</f>
        <v>2876380447</v>
      </c>
      <c r="E259" s="9"/>
      <c r="F259" s="9"/>
      <c r="G259" s="9"/>
      <c r="H259" s="9"/>
      <c r="J259" s="10"/>
      <c r="K259" s="29"/>
    </row>
    <row r="260" spans="1:11">
      <c r="A260" s="11"/>
      <c r="B260" s="63"/>
      <c r="C260" s="10"/>
      <c r="D260" s="10"/>
      <c r="E260" s="10"/>
      <c r="F260" s="10"/>
      <c r="G260" s="69" t="s">
        <v>113</v>
      </c>
      <c r="H260" s="10"/>
      <c r="I260" s="10"/>
      <c r="J260" s="10"/>
      <c r="K260" s="29"/>
    </row>
    <row r="261" spans="1:11" ht="14.4" thickBot="1">
      <c r="A261" s="11"/>
      <c r="B261" s="63"/>
      <c r="C261" s="10"/>
      <c r="D261" s="30" t="s">
        <v>112</v>
      </c>
      <c r="E261" s="30" t="s">
        <v>111</v>
      </c>
      <c r="F261" s="10"/>
      <c r="G261" s="30" t="s">
        <v>110</v>
      </c>
      <c r="H261" s="10"/>
      <c r="I261" s="30" t="s">
        <v>109</v>
      </c>
      <c r="J261" s="10"/>
      <c r="K261" s="29"/>
    </row>
    <row r="262" spans="1:11">
      <c r="A262" s="11">
        <v>27</v>
      </c>
      <c r="B262" s="31" t="s">
        <v>108</v>
      </c>
      <c r="D262" s="68">
        <v>2964604808</v>
      </c>
      <c r="E262" s="66">
        <f>IF($D$265&gt;0,D262/$D$265,0)</f>
        <v>0.4990089489794568</v>
      </c>
      <c r="F262" s="62"/>
      <c r="G262" s="62">
        <f>IF(D262&gt;0,D251/D262,0)</f>
        <v>4.8422510013010817E-2</v>
      </c>
      <c r="I262" s="62">
        <f>G262*E262</f>
        <v>2.416326582853975E-2</v>
      </c>
      <c r="J262" s="61" t="s">
        <v>107</v>
      </c>
    </row>
    <row r="263" spans="1:11">
      <c r="A263" s="11">
        <v>28</v>
      </c>
      <c r="B263" s="16" t="s">
        <v>106</v>
      </c>
      <c r="D263" s="68">
        <v>100000000</v>
      </c>
      <c r="E263" s="66">
        <f>IF($D$265&gt;0,D263/$D$265,0)</f>
        <v>1.6832224910142451E-2</v>
      </c>
      <c r="F263" s="62"/>
      <c r="G263" s="62">
        <f>IF(D263&gt;0,D253/D263,0)</f>
        <v>6.9500000000000006E-2</v>
      </c>
      <c r="I263" s="62">
        <f>G263*E263</f>
        <v>1.1698396312549003E-3</v>
      </c>
      <c r="J263" s="10"/>
    </row>
    <row r="264" spans="1:11" ht="14.4" thickBot="1">
      <c r="A264" s="11">
        <v>29</v>
      </c>
      <c r="B264" s="16" t="s">
        <v>105</v>
      </c>
      <c r="D264" s="67">
        <f>D259</f>
        <v>2876380447</v>
      </c>
      <c r="E264" s="66">
        <f>IF($D$265&gt;0,D264/$D$265,0)</f>
        <v>0.48415882611040079</v>
      </c>
      <c r="F264" s="62"/>
      <c r="G264" s="65">
        <v>0.12379999999999999</v>
      </c>
      <c r="I264" s="64">
        <f>G264*E264</f>
        <v>5.9938862672467612E-2</v>
      </c>
      <c r="J264" s="10"/>
    </row>
    <row r="265" spans="1:11">
      <c r="A265" s="11">
        <v>30</v>
      </c>
      <c r="B265" s="63" t="s">
        <v>104</v>
      </c>
      <c r="D265" s="10">
        <f>D264+D263+D262</f>
        <v>5940985255</v>
      </c>
      <c r="E265" s="10" t="s">
        <v>60</v>
      </c>
      <c r="F265" s="10"/>
      <c r="G265" s="10"/>
      <c r="H265" s="10"/>
      <c r="I265" s="62">
        <f>SUM(I262:I264)</f>
        <v>8.527196813226226E-2</v>
      </c>
      <c r="J265" s="61" t="s">
        <v>103</v>
      </c>
    </row>
    <row r="266" spans="1:11" ht="9" customHeight="1">
      <c r="E266" s="10"/>
      <c r="F266" s="10"/>
      <c r="G266" s="10"/>
      <c r="H266" s="10"/>
    </row>
    <row r="267" spans="1:11">
      <c r="A267" s="11"/>
      <c r="B267" s="16" t="s">
        <v>102</v>
      </c>
      <c r="C267" s="9"/>
      <c r="D267" s="9"/>
      <c r="E267" s="9"/>
      <c r="F267" s="9"/>
      <c r="G267" s="9"/>
      <c r="H267" s="9"/>
      <c r="I267" s="9"/>
      <c r="J267" s="9"/>
      <c r="K267" s="60"/>
    </row>
    <row r="268" spans="1:11" ht="9" customHeight="1">
      <c r="A268" s="11"/>
      <c r="B268" s="16"/>
      <c r="C268" s="16"/>
      <c r="D268" s="16"/>
      <c r="E268" s="16"/>
      <c r="F268" s="16"/>
      <c r="G268" s="16"/>
      <c r="H268" s="16"/>
      <c r="J268" s="59"/>
    </row>
    <row r="269" spans="1:11" ht="14.4" thickBot="1">
      <c r="A269" s="11"/>
      <c r="B269" s="31" t="s">
        <v>101</v>
      </c>
      <c r="C269" s="9"/>
      <c r="D269" s="9"/>
      <c r="E269" s="9"/>
      <c r="F269" s="9"/>
      <c r="G269" s="9" t="s">
        <v>60</v>
      </c>
      <c r="I269" s="30" t="s">
        <v>100</v>
      </c>
      <c r="J269" s="7"/>
    </row>
    <row r="270" spans="1:11">
      <c r="A270" s="11">
        <v>31</v>
      </c>
      <c r="B270" s="1" t="s">
        <v>99</v>
      </c>
      <c r="C270" s="9"/>
      <c r="D270" s="9"/>
      <c r="F270" s="9"/>
      <c r="I270" s="58">
        <v>0</v>
      </c>
      <c r="J270" s="51"/>
    </row>
    <row r="271" spans="1:11" ht="14.4" thickBot="1">
      <c r="A271" s="11">
        <v>32</v>
      </c>
      <c r="B271" s="57" t="s">
        <v>98</v>
      </c>
      <c r="C271" s="56"/>
      <c r="D271" s="55"/>
      <c r="E271" s="37"/>
      <c r="F271" s="37"/>
      <c r="G271" s="37"/>
      <c r="H271" s="9"/>
      <c r="I271" s="54">
        <v>0</v>
      </c>
      <c r="J271" s="53"/>
    </row>
    <row r="272" spans="1:11">
      <c r="A272" s="11">
        <v>33</v>
      </c>
      <c r="B272" s="1" t="s">
        <v>97</v>
      </c>
      <c r="C272" s="15"/>
      <c r="E272" s="9"/>
      <c r="F272" s="9"/>
      <c r="G272" s="9"/>
      <c r="H272" s="9"/>
      <c r="I272" s="52">
        <f>+I270-I271</f>
        <v>0</v>
      </c>
      <c r="J272" s="51"/>
    </row>
    <row r="273" spans="1:12" ht="9" customHeight="1">
      <c r="A273" s="11"/>
      <c r="B273" s="1" t="s">
        <v>60</v>
      </c>
      <c r="C273" s="15"/>
      <c r="E273" s="9"/>
      <c r="F273" s="9"/>
      <c r="G273" s="50"/>
      <c r="H273" s="9"/>
      <c r="I273" s="47" t="s">
        <v>60</v>
      </c>
      <c r="J273" s="7"/>
      <c r="K273" s="46"/>
    </row>
    <row r="274" spans="1:12">
      <c r="A274" s="11">
        <v>34</v>
      </c>
      <c r="B274" s="16" t="s">
        <v>96</v>
      </c>
      <c r="C274" s="15"/>
      <c r="E274" s="9"/>
      <c r="F274" s="9"/>
      <c r="G274" s="49"/>
      <c r="H274" s="9"/>
      <c r="I274" s="48">
        <v>1067022.7100000002</v>
      </c>
      <c r="J274" s="7"/>
      <c r="K274" s="46"/>
    </row>
    <row r="275" spans="1:12" ht="9" customHeight="1">
      <c r="A275" s="11"/>
      <c r="C275" s="9"/>
      <c r="D275" s="9"/>
      <c r="E275" s="9"/>
      <c r="F275" s="9"/>
      <c r="G275" s="9"/>
      <c r="H275" s="9"/>
      <c r="I275" s="47"/>
      <c r="J275" s="7"/>
      <c r="K275" s="46"/>
    </row>
    <row r="276" spans="1:12">
      <c r="B276" s="31" t="s">
        <v>95</v>
      </c>
      <c r="C276" s="9"/>
      <c r="D276" s="9"/>
      <c r="E276" s="9"/>
      <c r="F276" s="9"/>
      <c r="G276" s="9"/>
      <c r="H276" s="9"/>
      <c r="K276" s="45"/>
    </row>
    <row r="277" spans="1:12">
      <c r="A277" s="11">
        <v>35</v>
      </c>
      <c r="B277" s="16" t="s">
        <v>94</v>
      </c>
      <c r="C277" s="10"/>
      <c r="D277" s="10"/>
      <c r="E277" s="10"/>
      <c r="F277" s="10"/>
      <c r="G277" s="10"/>
      <c r="H277" s="10"/>
      <c r="I277" s="41">
        <v>4591161.24</v>
      </c>
      <c r="J277" s="33"/>
      <c r="K277" s="45"/>
    </row>
    <row r="278" spans="1:12">
      <c r="A278" s="11">
        <v>36</v>
      </c>
      <c r="B278" s="44" t="s">
        <v>93</v>
      </c>
      <c r="C278" s="37"/>
      <c r="D278" s="37"/>
      <c r="E278" s="37"/>
      <c r="F278" s="37"/>
      <c r="G278" s="37"/>
      <c r="H278" s="9"/>
      <c r="I278" s="41">
        <v>0</v>
      </c>
      <c r="K278" s="35"/>
    </row>
    <row r="279" spans="1:12">
      <c r="A279" s="40" t="s">
        <v>92</v>
      </c>
      <c r="B279" s="43" t="s">
        <v>91</v>
      </c>
      <c r="C279" s="42"/>
      <c r="D279" s="37"/>
      <c r="E279" s="37"/>
      <c r="F279" s="37"/>
      <c r="G279" s="37"/>
      <c r="H279" s="9"/>
      <c r="I279" s="41">
        <v>0</v>
      </c>
      <c r="K279" s="35"/>
    </row>
    <row r="280" spans="1:12" ht="14.4" thickBot="1">
      <c r="A280" s="40" t="s">
        <v>90</v>
      </c>
      <c r="B280" s="39" t="s">
        <v>89</v>
      </c>
      <c r="C280" s="38"/>
      <c r="D280" s="37"/>
      <c r="E280" s="37"/>
      <c r="F280" s="37"/>
      <c r="G280" s="37"/>
      <c r="H280" s="9"/>
      <c r="I280" s="36">
        <v>0</v>
      </c>
      <c r="K280" s="35"/>
    </row>
    <row r="281" spans="1:12">
      <c r="A281" s="11">
        <v>37</v>
      </c>
      <c r="B281" s="13" t="s">
        <v>88</v>
      </c>
      <c r="C281" s="11"/>
      <c r="D281" s="10"/>
      <c r="E281" s="10"/>
      <c r="F281" s="10"/>
      <c r="G281" s="10"/>
      <c r="H281" s="9"/>
      <c r="I281" s="34">
        <f>+I277-I278-I279-I280</f>
        <v>4591161.24</v>
      </c>
      <c r="J281" s="33"/>
      <c r="K281" s="6"/>
    </row>
    <row r="282" spans="1:12" ht="3.75" customHeight="1">
      <c r="A282" s="11"/>
      <c r="B282" s="13"/>
      <c r="C282" s="11"/>
      <c r="D282" s="10"/>
      <c r="E282" s="10"/>
      <c r="F282" s="10"/>
      <c r="G282" s="10"/>
      <c r="H282" s="9"/>
      <c r="I282" s="34"/>
      <c r="J282" s="33"/>
      <c r="K282" s="6"/>
    </row>
    <row r="283" spans="1:12">
      <c r="B283" s="16"/>
      <c r="C283" s="16"/>
      <c r="D283" s="17"/>
      <c r="E283" s="16"/>
      <c r="F283" s="16"/>
      <c r="G283" s="16"/>
      <c r="H283" s="9"/>
      <c r="I283" s="9"/>
      <c r="K283" s="32" t="s">
        <v>87</v>
      </c>
    </row>
    <row r="284" spans="1:12">
      <c r="B284" s="16"/>
      <c r="C284" s="16"/>
      <c r="D284" s="17"/>
      <c r="E284" s="16"/>
      <c r="F284" s="16"/>
      <c r="G284" s="16"/>
      <c r="H284" s="9"/>
      <c r="I284" s="9"/>
      <c r="J284" s="15"/>
      <c r="K284" s="12" t="s">
        <v>86</v>
      </c>
      <c r="L284" s="18"/>
    </row>
    <row r="285" spans="1:12">
      <c r="B285" s="16" t="s">
        <v>16</v>
      </c>
      <c r="C285" s="16"/>
      <c r="D285" s="17"/>
      <c r="E285" s="16"/>
      <c r="F285" s="16"/>
      <c r="G285" s="16"/>
      <c r="H285" s="9"/>
      <c r="I285" s="9"/>
      <c r="J285" s="15"/>
      <c r="K285" s="14" t="str">
        <f>K3</f>
        <v>For the 12 months ended 12/31/13</v>
      </c>
    </row>
    <row r="286" spans="1:12" ht="15.75" customHeight="1">
      <c r="A286" s="189" t="s">
        <v>15</v>
      </c>
      <c r="B286" s="189"/>
      <c r="C286" s="189"/>
      <c r="D286" s="189"/>
      <c r="E286" s="189"/>
      <c r="F286" s="189"/>
      <c r="G286" s="189"/>
      <c r="H286" s="189"/>
      <c r="I286" s="189"/>
      <c r="J286" s="189"/>
      <c r="K286" s="189"/>
    </row>
    <row r="287" spans="1:12">
      <c r="A287" s="190" t="s">
        <v>14</v>
      </c>
      <c r="B287" s="190"/>
      <c r="C287" s="190"/>
      <c r="D287" s="190"/>
      <c r="E287" s="190"/>
      <c r="F287" s="190"/>
      <c r="G287" s="190"/>
      <c r="H287" s="190"/>
      <c r="I287" s="190"/>
      <c r="J287" s="190"/>
      <c r="K287" s="190"/>
    </row>
    <row r="288" spans="1:12">
      <c r="A288" s="11"/>
      <c r="B288" s="13"/>
      <c r="C288" s="11"/>
      <c r="D288" s="10"/>
      <c r="E288" s="10"/>
      <c r="F288" s="10"/>
      <c r="G288" s="10"/>
      <c r="H288" s="9"/>
      <c r="I288" s="8"/>
      <c r="J288" s="7"/>
      <c r="K288" s="6"/>
    </row>
    <row r="289" spans="1:11" ht="15.75" customHeight="1">
      <c r="A289" s="190" t="str">
        <f>A7</f>
        <v>Entergy Louisiana, LLC (ELL)</v>
      </c>
      <c r="B289" s="190"/>
      <c r="C289" s="190"/>
      <c r="D289" s="190"/>
      <c r="E289" s="190"/>
      <c r="F289" s="190"/>
      <c r="G289" s="190"/>
      <c r="H289" s="190"/>
      <c r="I289" s="190"/>
      <c r="J289" s="190"/>
      <c r="K289" s="190"/>
    </row>
    <row r="290" spans="1:11">
      <c r="A290" s="11"/>
      <c r="B290" s="13"/>
      <c r="C290" s="11"/>
      <c r="D290" s="10"/>
      <c r="E290" s="10"/>
      <c r="F290" s="10"/>
      <c r="G290" s="10"/>
      <c r="H290" s="9"/>
      <c r="I290" s="8"/>
      <c r="J290" s="7"/>
      <c r="K290" s="6"/>
    </row>
    <row r="291" spans="1:11">
      <c r="A291" s="11"/>
      <c r="B291" s="31" t="s">
        <v>85</v>
      </c>
      <c r="C291" s="11"/>
      <c r="D291" s="10"/>
      <c r="E291" s="10"/>
      <c r="F291" s="10"/>
      <c r="G291" s="10"/>
      <c r="H291" s="9"/>
      <c r="I291" s="10"/>
      <c r="J291" s="9"/>
      <c r="K291" s="29"/>
    </row>
    <row r="292" spans="1:11">
      <c r="A292" s="11"/>
      <c r="B292" s="31" t="s">
        <v>84</v>
      </c>
      <c r="C292" s="11"/>
      <c r="D292" s="10"/>
      <c r="E292" s="10"/>
      <c r="F292" s="10"/>
      <c r="G292" s="10"/>
      <c r="H292" s="9"/>
      <c r="I292" s="10"/>
      <c r="J292" s="9"/>
      <c r="K292" s="29"/>
    </row>
    <row r="293" spans="1:11">
      <c r="A293" s="11" t="s">
        <v>83</v>
      </c>
      <c r="B293" s="16"/>
      <c r="C293" s="9"/>
      <c r="D293" s="10"/>
      <c r="E293" s="10"/>
      <c r="F293" s="10"/>
      <c r="G293" s="10"/>
      <c r="H293" s="9"/>
      <c r="I293" s="10"/>
      <c r="J293" s="9"/>
      <c r="K293" s="29"/>
    </row>
    <row r="294" spans="1:11" ht="14.4" thickBot="1">
      <c r="A294" s="30" t="s">
        <v>82</v>
      </c>
      <c r="B294" s="16"/>
      <c r="C294" s="9"/>
      <c r="D294" s="10"/>
      <c r="E294" s="10"/>
      <c r="F294" s="10"/>
      <c r="G294" s="10"/>
      <c r="H294" s="9"/>
      <c r="I294" s="10"/>
      <c r="J294" s="9"/>
      <c r="K294" s="29"/>
    </row>
    <row r="295" spans="1:11" ht="15" customHeight="1">
      <c r="A295" s="25" t="s">
        <v>81</v>
      </c>
      <c r="B295" s="199" t="s">
        <v>80</v>
      </c>
      <c r="C295" s="199"/>
      <c r="D295" s="199"/>
      <c r="E295" s="199"/>
      <c r="F295" s="199"/>
      <c r="G295" s="199"/>
      <c r="H295" s="199"/>
      <c r="I295" s="199"/>
      <c r="J295" s="199"/>
      <c r="K295" s="199"/>
    </row>
    <row r="296" spans="1:11">
      <c r="A296" s="25" t="s">
        <v>79</v>
      </c>
      <c r="B296" s="199" t="s">
        <v>78</v>
      </c>
      <c r="C296" s="199"/>
      <c r="D296" s="199"/>
      <c r="E296" s="199"/>
      <c r="F296" s="199"/>
      <c r="G296" s="199"/>
      <c r="H296" s="199"/>
      <c r="I296" s="199"/>
      <c r="J296" s="199"/>
      <c r="K296" s="199"/>
    </row>
    <row r="297" spans="1:11">
      <c r="A297" s="25" t="s">
        <v>77</v>
      </c>
      <c r="B297" s="199" t="s">
        <v>75</v>
      </c>
      <c r="C297" s="199"/>
      <c r="D297" s="199"/>
      <c r="E297" s="199"/>
      <c r="F297" s="199"/>
      <c r="G297" s="199"/>
      <c r="H297" s="199"/>
      <c r="I297" s="199"/>
      <c r="J297" s="199"/>
      <c r="K297" s="199"/>
    </row>
    <row r="298" spans="1:11">
      <c r="A298" s="25" t="s">
        <v>76</v>
      </c>
      <c r="B298" s="199" t="s">
        <v>75</v>
      </c>
      <c r="C298" s="199"/>
      <c r="D298" s="199"/>
      <c r="E298" s="199"/>
      <c r="F298" s="199"/>
      <c r="G298" s="199"/>
      <c r="H298" s="199"/>
      <c r="I298" s="199"/>
      <c r="J298" s="199"/>
      <c r="K298" s="199"/>
    </row>
    <row r="299" spans="1:11">
      <c r="A299" s="25" t="s">
        <v>74</v>
      </c>
      <c r="B299" s="199" t="s">
        <v>73</v>
      </c>
      <c r="C299" s="199"/>
      <c r="D299" s="199"/>
      <c r="E299" s="199"/>
      <c r="F299" s="199"/>
      <c r="G299" s="199"/>
      <c r="H299" s="199"/>
      <c r="I299" s="199"/>
      <c r="J299" s="199"/>
      <c r="K299" s="199"/>
    </row>
    <row r="300" spans="1:11" ht="66" customHeight="1">
      <c r="A300" s="25" t="s">
        <v>72</v>
      </c>
      <c r="B300" s="202" t="s">
        <v>71</v>
      </c>
      <c r="C300" s="199"/>
      <c r="D300" s="199"/>
      <c r="E300" s="199"/>
      <c r="F300" s="199"/>
      <c r="G300" s="199"/>
      <c r="H300" s="199"/>
      <c r="I300" s="199"/>
      <c r="J300" s="199"/>
      <c r="K300" s="199"/>
    </row>
    <row r="301" spans="1:11">
      <c r="A301" s="25" t="s">
        <v>70</v>
      </c>
      <c r="B301" s="199" t="s">
        <v>69</v>
      </c>
      <c r="C301" s="199"/>
      <c r="D301" s="199"/>
      <c r="E301" s="199"/>
      <c r="F301" s="199"/>
      <c r="G301" s="199"/>
      <c r="H301" s="199"/>
      <c r="I301" s="199"/>
      <c r="J301" s="199"/>
      <c r="K301" s="199"/>
    </row>
    <row r="302" spans="1:11" ht="32.25" customHeight="1">
      <c r="A302" s="25" t="s">
        <v>68</v>
      </c>
      <c r="B302" s="202" t="s">
        <v>67</v>
      </c>
      <c r="C302" s="199"/>
      <c r="D302" s="199"/>
      <c r="E302" s="199"/>
      <c r="F302" s="199"/>
      <c r="G302" s="199"/>
      <c r="H302" s="199"/>
      <c r="I302" s="199"/>
      <c r="J302" s="199"/>
      <c r="K302" s="199"/>
    </row>
    <row r="303" spans="1:11" ht="35.25" customHeight="1">
      <c r="A303" s="25" t="s">
        <v>66</v>
      </c>
      <c r="B303" s="199" t="s">
        <v>65</v>
      </c>
      <c r="C303" s="199"/>
      <c r="D303" s="199"/>
      <c r="E303" s="199"/>
      <c r="F303" s="199"/>
      <c r="G303" s="199"/>
      <c r="H303" s="199"/>
      <c r="I303" s="199"/>
      <c r="J303" s="199"/>
      <c r="K303" s="199"/>
    </row>
    <row r="304" spans="1:11" ht="32.25" customHeight="1">
      <c r="A304" s="25" t="s">
        <v>64</v>
      </c>
      <c r="B304" s="199" t="s">
        <v>63</v>
      </c>
      <c r="C304" s="199"/>
      <c r="D304" s="199"/>
      <c r="E304" s="199"/>
      <c r="F304" s="199"/>
      <c r="G304" s="199"/>
      <c r="H304" s="199"/>
      <c r="I304" s="199"/>
      <c r="J304" s="199"/>
      <c r="K304" s="199"/>
    </row>
    <row r="305" spans="1:12" ht="97.5" customHeight="1">
      <c r="A305" s="25" t="s">
        <v>62</v>
      </c>
      <c r="B305" s="202" t="s">
        <v>61</v>
      </c>
      <c r="C305" s="199"/>
      <c r="D305" s="199"/>
      <c r="E305" s="199"/>
      <c r="F305" s="199"/>
      <c r="G305" s="199"/>
      <c r="H305" s="199"/>
      <c r="I305" s="199"/>
      <c r="J305" s="199"/>
      <c r="K305" s="199"/>
    </row>
    <row r="306" spans="1:12">
      <c r="A306" s="25" t="s">
        <v>60</v>
      </c>
      <c r="B306" s="28" t="s">
        <v>59</v>
      </c>
      <c r="C306" s="27" t="s">
        <v>58</v>
      </c>
      <c r="D306" s="26">
        <v>0.35</v>
      </c>
      <c r="E306" s="27"/>
      <c r="F306" s="27"/>
      <c r="G306" s="27"/>
      <c r="H306" s="27"/>
      <c r="I306" s="27"/>
      <c r="J306" s="27"/>
      <c r="K306" s="27"/>
    </row>
    <row r="307" spans="1:12">
      <c r="A307" s="25"/>
      <c r="B307" s="27"/>
      <c r="C307" s="27" t="s">
        <v>57</v>
      </c>
      <c r="D307" s="26">
        <v>0.08</v>
      </c>
      <c r="E307" s="199" t="s">
        <v>56</v>
      </c>
      <c r="F307" s="199"/>
      <c r="G307" s="199"/>
      <c r="H307" s="199"/>
      <c r="I307" s="199"/>
      <c r="J307" s="199"/>
      <c r="K307" s="199"/>
    </row>
    <row r="308" spans="1:12">
      <c r="A308" s="25"/>
      <c r="B308" s="27"/>
      <c r="C308" s="27" t="s">
        <v>55</v>
      </c>
      <c r="D308" s="26">
        <v>1</v>
      </c>
      <c r="E308" s="199" t="s">
        <v>54</v>
      </c>
      <c r="F308" s="199"/>
      <c r="G308" s="199"/>
      <c r="H308" s="199"/>
      <c r="I308" s="199"/>
      <c r="J308" s="199"/>
      <c r="K308" s="199"/>
    </row>
    <row r="309" spans="1:12">
      <c r="A309" s="25" t="s">
        <v>53</v>
      </c>
      <c r="B309" s="199" t="s">
        <v>52</v>
      </c>
      <c r="C309" s="199"/>
      <c r="D309" s="199"/>
      <c r="E309" s="199"/>
      <c r="F309" s="199"/>
      <c r="G309" s="199"/>
      <c r="H309" s="199"/>
      <c r="I309" s="199"/>
      <c r="J309" s="199"/>
      <c r="K309" s="199"/>
    </row>
    <row r="310" spans="1:12" ht="32.25" customHeight="1">
      <c r="A310" s="25" t="s">
        <v>51</v>
      </c>
      <c r="B310" s="199" t="s">
        <v>50</v>
      </c>
      <c r="C310" s="199"/>
      <c r="D310" s="199"/>
      <c r="E310" s="199"/>
      <c r="F310" s="199"/>
      <c r="G310" s="199"/>
      <c r="H310" s="199"/>
      <c r="I310" s="199"/>
      <c r="J310" s="199"/>
      <c r="K310" s="199"/>
    </row>
    <row r="311" spans="1:12" ht="34.5" customHeight="1">
      <c r="A311" s="25" t="s">
        <v>49</v>
      </c>
      <c r="B311" s="199" t="s">
        <v>48</v>
      </c>
      <c r="C311" s="199"/>
      <c r="D311" s="199"/>
      <c r="E311" s="199"/>
      <c r="F311" s="199"/>
      <c r="G311" s="199"/>
      <c r="H311" s="199"/>
      <c r="I311" s="199"/>
      <c r="J311" s="199"/>
      <c r="K311" s="199"/>
    </row>
    <row r="312" spans="1:12">
      <c r="A312" s="25" t="s">
        <v>47</v>
      </c>
      <c r="B312" s="199" t="s">
        <v>46</v>
      </c>
      <c r="C312" s="199"/>
      <c r="D312" s="199"/>
      <c r="E312" s="199"/>
      <c r="F312" s="199"/>
      <c r="G312" s="199"/>
      <c r="H312" s="199"/>
      <c r="I312" s="199"/>
      <c r="J312" s="199"/>
      <c r="K312" s="199"/>
    </row>
    <row r="313" spans="1:12" ht="32.25" customHeight="1">
      <c r="A313" s="25" t="s">
        <v>45</v>
      </c>
      <c r="B313" s="199" t="s">
        <v>44</v>
      </c>
      <c r="C313" s="199"/>
      <c r="D313" s="199"/>
      <c r="E313" s="199"/>
      <c r="F313" s="199"/>
      <c r="G313" s="199"/>
      <c r="H313" s="199"/>
      <c r="I313" s="199"/>
      <c r="J313" s="199"/>
      <c r="K313" s="199"/>
    </row>
    <row r="314" spans="1:12" ht="32.25" customHeight="1">
      <c r="A314" s="25" t="s">
        <v>43</v>
      </c>
      <c r="B314" s="199" t="s">
        <v>42</v>
      </c>
      <c r="C314" s="199"/>
      <c r="D314" s="199"/>
      <c r="E314" s="199"/>
      <c r="F314" s="199"/>
      <c r="G314" s="199"/>
      <c r="H314" s="199"/>
      <c r="I314" s="199"/>
      <c r="J314" s="199"/>
      <c r="K314" s="199"/>
    </row>
    <row r="315" spans="1:12">
      <c r="A315" s="25" t="s">
        <v>41</v>
      </c>
      <c r="B315" s="199" t="s">
        <v>40</v>
      </c>
      <c r="C315" s="199"/>
      <c r="D315" s="199"/>
      <c r="E315" s="199"/>
      <c r="F315" s="199"/>
      <c r="G315" s="199"/>
      <c r="H315" s="199"/>
      <c r="I315" s="199"/>
      <c r="J315" s="199"/>
      <c r="K315" s="199"/>
    </row>
    <row r="316" spans="1:12" ht="48" customHeight="1">
      <c r="A316" s="25" t="s">
        <v>39</v>
      </c>
      <c r="B316" s="199" t="s">
        <v>38</v>
      </c>
      <c r="C316" s="199"/>
      <c r="D316" s="199"/>
      <c r="E316" s="199"/>
      <c r="F316" s="199"/>
      <c r="G316" s="199"/>
      <c r="H316" s="199"/>
      <c r="I316" s="199"/>
      <c r="J316" s="199"/>
      <c r="K316" s="199"/>
    </row>
    <row r="317" spans="1:12" ht="51.75" customHeight="1">
      <c r="A317" s="24" t="s">
        <v>37</v>
      </c>
      <c r="B317" s="203" t="s">
        <v>36</v>
      </c>
      <c r="C317" s="203"/>
      <c r="D317" s="203"/>
      <c r="E317" s="203"/>
      <c r="F317" s="203"/>
      <c r="G317" s="203"/>
      <c r="H317" s="203"/>
      <c r="I317" s="203"/>
      <c r="J317" s="203"/>
      <c r="K317" s="203"/>
    </row>
    <row r="318" spans="1:12">
      <c r="A318" s="24" t="s">
        <v>35</v>
      </c>
      <c r="B318" s="203" t="s">
        <v>34</v>
      </c>
      <c r="C318" s="203"/>
      <c r="D318" s="203"/>
      <c r="E318" s="203"/>
      <c r="F318" s="203"/>
      <c r="G318" s="203"/>
      <c r="H318" s="203"/>
      <c r="I318" s="203"/>
      <c r="J318" s="203"/>
      <c r="K318" s="203"/>
    </row>
    <row r="319" spans="1:12">
      <c r="A319" s="23" t="s">
        <v>33</v>
      </c>
      <c r="B319" s="203" t="s">
        <v>32</v>
      </c>
      <c r="C319" s="203"/>
      <c r="D319" s="203"/>
      <c r="E319" s="203"/>
      <c r="F319" s="203"/>
      <c r="G319" s="203"/>
      <c r="H319" s="203"/>
      <c r="I319" s="203"/>
      <c r="J319" s="203"/>
      <c r="K319" s="203"/>
      <c r="L319" s="2"/>
    </row>
    <row r="320" spans="1:12" s="2" customFormat="1">
      <c r="A320" s="23" t="s">
        <v>31</v>
      </c>
      <c r="B320" s="204" t="s">
        <v>30</v>
      </c>
      <c r="C320" s="203"/>
      <c r="D320" s="203"/>
      <c r="E320" s="203"/>
      <c r="F320" s="203"/>
      <c r="G320" s="203"/>
      <c r="H320" s="203"/>
      <c r="I320" s="203"/>
      <c r="J320" s="203"/>
      <c r="K320" s="203"/>
      <c r="L320" s="1"/>
    </row>
    <row r="321" spans="1:12" ht="32.25" customHeight="1">
      <c r="A321" s="23" t="s">
        <v>29</v>
      </c>
      <c r="B321" s="204" t="s">
        <v>28</v>
      </c>
      <c r="C321" s="203"/>
      <c r="D321" s="203"/>
      <c r="E321" s="203"/>
      <c r="F321" s="203"/>
      <c r="G321" s="203"/>
      <c r="H321" s="203"/>
      <c r="I321" s="203"/>
      <c r="J321" s="203"/>
      <c r="K321" s="203"/>
    </row>
    <row r="322" spans="1:12">
      <c r="A322" s="23" t="s">
        <v>27</v>
      </c>
      <c r="B322" s="204" t="s">
        <v>26</v>
      </c>
      <c r="C322" s="203"/>
      <c r="D322" s="203"/>
      <c r="E322" s="203"/>
      <c r="F322" s="203"/>
      <c r="G322" s="203"/>
      <c r="H322" s="203"/>
      <c r="I322" s="203"/>
      <c r="J322" s="203"/>
      <c r="K322" s="203"/>
    </row>
    <row r="323" spans="1:12" ht="37.5" customHeight="1">
      <c r="A323" s="23" t="s">
        <v>25</v>
      </c>
      <c r="B323" s="204" t="s">
        <v>24</v>
      </c>
      <c r="C323" s="203"/>
      <c r="D323" s="203"/>
      <c r="E323" s="203"/>
      <c r="F323" s="203"/>
      <c r="G323" s="203"/>
      <c r="H323" s="203"/>
      <c r="I323" s="203"/>
      <c r="J323" s="203"/>
      <c r="K323" s="203"/>
    </row>
    <row r="324" spans="1:12">
      <c r="A324" s="4" t="s">
        <v>23</v>
      </c>
      <c r="B324" s="22" t="s">
        <v>22</v>
      </c>
      <c r="C324" s="15"/>
      <c r="D324" s="15"/>
      <c r="E324" s="15"/>
      <c r="F324" s="15"/>
      <c r="G324" s="15"/>
      <c r="H324" s="15"/>
      <c r="I324" s="20"/>
      <c r="J324" s="20"/>
      <c r="K324" s="20"/>
    </row>
    <row r="325" spans="1:12">
      <c r="A325" s="4" t="s">
        <v>21</v>
      </c>
      <c r="B325" s="21" t="s">
        <v>20</v>
      </c>
      <c r="C325" s="15"/>
      <c r="D325" s="15"/>
      <c r="E325" s="15"/>
      <c r="F325" s="15"/>
      <c r="G325" s="15"/>
      <c r="H325" s="15"/>
      <c r="I325" s="20"/>
      <c r="J325" s="20"/>
      <c r="K325" s="20"/>
    </row>
    <row r="326" spans="1:12">
      <c r="A326" s="4"/>
      <c r="B326" s="21" t="s">
        <v>19</v>
      </c>
      <c r="C326" s="15"/>
      <c r="D326" s="15"/>
      <c r="E326" s="15"/>
      <c r="F326" s="15"/>
      <c r="G326" s="15"/>
      <c r="H326" s="15"/>
      <c r="I326" s="20"/>
      <c r="J326" s="20"/>
      <c r="K326" s="20"/>
    </row>
    <row r="327" spans="1:12">
      <c r="A327" s="4"/>
      <c r="B327" s="21" t="s">
        <v>18</v>
      </c>
      <c r="C327" s="15"/>
      <c r="D327" s="15"/>
      <c r="E327" s="15"/>
      <c r="F327" s="15"/>
      <c r="G327" s="15"/>
      <c r="H327" s="15"/>
      <c r="I327" s="20"/>
      <c r="J327" s="20"/>
      <c r="K327" s="20"/>
    </row>
    <row r="330" spans="1:12">
      <c r="B330" s="16"/>
      <c r="C330" s="16"/>
      <c r="D330" s="17"/>
      <c r="E330" s="16"/>
      <c r="F330" s="16"/>
      <c r="G330" s="16"/>
      <c r="H330" s="9"/>
      <c r="I330" s="9"/>
      <c r="K330" s="19" t="str">
        <f>K1</f>
        <v>Attachment O - ELL</v>
      </c>
    </row>
    <row r="331" spans="1:12">
      <c r="B331" s="16"/>
      <c r="C331" s="16"/>
      <c r="D331" s="17"/>
      <c r="E331" s="16"/>
      <c r="F331" s="16"/>
      <c r="G331" s="16"/>
      <c r="H331" s="9"/>
      <c r="I331" s="9"/>
      <c r="J331" s="15"/>
      <c r="K331" s="12" t="s">
        <v>17</v>
      </c>
      <c r="L331" s="18"/>
    </row>
    <row r="332" spans="1:12" ht="15.6" customHeight="1">
      <c r="K332" s="1"/>
    </row>
    <row r="333" spans="1:12">
      <c r="K333" s="1"/>
    </row>
    <row r="334" spans="1:12">
      <c r="B334" s="16" t="s">
        <v>16</v>
      </c>
      <c r="C334" s="16"/>
      <c r="D334" s="17"/>
      <c r="E334" s="16"/>
      <c r="F334" s="16"/>
      <c r="G334" s="16"/>
      <c r="H334" s="9"/>
      <c r="I334" s="9"/>
      <c r="J334" s="15"/>
      <c r="K334" s="14" t="str">
        <f>K285</f>
        <v>For the 12 months ended 12/31/13</v>
      </c>
    </row>
    <row r="335" spans="1:12" ht="15.75" customHeight="1">
      <c r="A335" s="189" t="s">
        <v>15</v>
      </c>
      <c r="B335" s="189"/>
      <c r="C335" s="189"/>
      <c r="D335" s="189"/>
      <c r="E335" s="189"/>
      <c r="F335" s="189"/>
      <c r="G335" s="189"/>
      <c r="H335" s="189"/>
      <c r="I335" s="189"/>
      <c r="J335" s="189"/>
      <c r="K335" s="189"/>
    </row>
    <row r="336" spans="1:12">
      <c r="A336" s="190" t="s">
        <v>14</v>
      </c>
      <c r="B336" s="190"/>
      <c r="C336" s="190"/>
      <c r="D336" s="190"/>
      <c r="E336" s="190"/>
      <c r="F336" s="190"/>
      <c r="G336" s="190"/>
      <c r="H336" s="190"/>
      <c r="I336" s="190"/>
      <c r="J336" s="190"/>
      <c r="K336" s="190"/>
    </row>
    <row r="337" spans="1:11">
      <c r="A337" s="11"/>
      <c r="B337" s="13"/>
      <c r="C337" s="11"/>
      <c r="D337" s="10"/>
      <c r="E337" s="10"/>
      <c r="F337" s="10"/>
      <c r="G337" s="10"/>
      <c r="H337" s="9"/>
      <c r="I337" s="8"/>
      <c r="J337" s="7"/>
      <c r="K337" s="6"/>
    </row>
    <row r="338" spans="1:11" ht="15.75" customHeight="1">
      <c r="A338" s="190" t="str">
        <f>A289</f>
        <v>Entergy Louisiana, LLC (ELL)</v>
      </c>
      <c r="B338" s="190"/>
      <c r="C338" s="190"/>
      <c r="D338" s="190"/>
      <c r="E338" s="190"/>
      <c r="F338" s="190"/>
      <c r="G338" s="190"/>
      <c r="H338" s="190"/>
      <c r="I338" s="190"/>
      <c r="J338" s="190"/>
      <c r="K338" s="190"/>
    </row>
    <row r="339" spans="1:11">
      <c r="A339" s="11"/>
      <c r="B339" s="13"/>
      <c r="C339" s="11"/>
      <c r="D339" s="10"/>
      <c r="E339" s="10"/>
      <c r="F339" s="10"/>
      <c r="G339" s="10"/>
      <c r="H339" s="9"/>
      <c r="I339" s="8"/>
      <c r="J339" s="7"/>
      <c r="K339" s="6"/>
    </row>
    <row r="340" spans="1:11">
      <c r="A340" s="4" t="s">
        <v>13</v>
      </c>
      <c r="B340" s="12" t="s">
        <v>12</v>
      </c>
      <c r="C340" s="11"/>
      <c r="D340" s="10"/>
      <c r="E340" s="10"/>
      <c r="F340" s="10"/>
      <c r="G340" s="10"/>
      <c r="H340" s="9"/>
      <c r="I340" s="8"/>
      <c r="J340" s="7"/>
      <c r="K340" s="6"/>
    </row>
    <row r="341" spans="1:11">
      <c r="B341" s="5" t="s">
        <v>11</v>
      </c>
      <c r="C341" s="11"/>
      <c r="D341" s="10"/>
      <c r="E341" s="10"/>
      <c r="F341" s="10"/>
      <c r="G341" s="10"/>
      <c r="H341" s="9"/>
      <c r="I341" s="8"/>
      <c r="J341" s="7"/>
      <c r="K341" s="6"/>
    </row>
    <row r="342" spans="1:11">
      <c r="B342" s="5" t="s">
        <v>10</v>
      </c>
      <c r="C342" s="11"/>
      <c r="D342" s="10"/>
      <c r="E342" s="10"/>
      <c r="F342" s="10"/>
      <c r="G342" s="10"/>
      <c r="H342" s="9"/>
      <c r="I342" s="8"/>
      <c r="J342" s="7"/>
      <c r="K342" s="6"/>
    </row>
    <row r="343" spans="1:11">
      <c r="B343" s="5" t="s">
        <v>9</v>
      </c>
      <c r="C343" s="11"/>
      <c r="D343" s="10"/>
      <c r="E343" s="10"/>
      <c r="F343" s="10"/>
      <c r="G343" s="10"/>
      <c r="H343" s="9"/>
      <c r="I343" s="8"/>
      <c r="J343" s="7"/>
      <c r="K343" s="6"/>
    </row>
    <row r="344" spans="1:11">
      <c r="A344" s="4" t="s">
        <v>8</v>
      </c>
      <c r="B344" s="1" t="s">
        <v>7</v>
      </c>
    </row>
    <row r="345" spans="1:11">
      <c r="A345" s="4" t="s">
        <v>6</v>
      </c>
      <c r="B345" s="5" t="s">
        <v>5</v>
      </c>
    </row>
    <row r="346" spans="1:11">
      <c r="B346" s="5" t="s">
        <v>4</v>
      </c>
    </row>
    <row r="347" spans="1:11">
      <c r="A347" s="4" t="s">
        <v>3</v>
      </c>
      <c r="B347" s="1" t="s">
        <v>2</v>
      </c>
      <c r="C347" s="3"/>
      <c r="D347" s="3"/>
      <c r="E347" s="3"/>
      <c r="F347" s="3"/>
      <c r="G347" s="3"/>
      <c r="H347" s="3"/>
      <c r="I347" s="3"/>
    </row>
    <row r="348" spans="1:11">
      <c r="A348" s="4" t="s">
        <v>1</v>
      </c>
      <c r="B348" s="1" t="s">
        <v>0</v>
      </c>
      <c r="C348" s="3"/>
      <c r="D348" s="3"/>
      <c r="E348" s="3"/>
      <c r="F348" s="3"/>
      <c r="G348" s="3"/>
      <c r="H348" s="3"/>
      <c r="I348" s="3"/>
    </row>
  </sheetData>
  <mergeCells count="55">
    <mergeCell ref="A338:K338"/>
    <mergeCell ref="B315:K315"/>
    <mergeCell ref="B316:K316"/>
    <mergeCell ref="B317:K317"/>
    <mergeCell ref="B318:K318"/>
    <mergeCell ref="B319:K319"/>
    <mergeCell ref="B320:K320"/>
    <mergeCell ref="B321:K321"/>
    <mergeCell ref="B322:K322"/>
    <mergeCell ref="B323:K323"/>
    <mergeCell ref="A335:K335"/>
    <mergeCell ref="A336:K336"/>
    <mergeCell ref="B314:K314"/>
    <mergeCell ref="B302:K302"/>
    <mergeCell ref="B303:K303"/>
    <mergeCell ref="B304:K304"/>
    <mergeCell ref="B305:K305"/>
    <mergeCell ref="E307:K307"/>
    <mergeCell ref="E308:K308"/>
    <mergeCell ref="B309:K309"/>
    <mergeCell ref="B313:K313"/>
    <mergeCell ref="B301:K301"/>
    <mergeCell ref="A217:K217"/>
    <mergeCell ref="B297:K297"/>
    <mergeCell ref="B298:K298"/>
    <mergeCell ref="B299:K299"/>
    <mergeCell ref="B300:K300"/>
    <mergeCell ref="B296:K296"/>
    <mergeCell ref="N228:S228"/>
    <mergeCell ref="B310:K310"/>
    <mergeCell ref="B311:K311"/>
    <mergeCell ref="B312:K312"/>
    <mergeCell ref="N227:S227"/>
    <mergeCell ref="A286:K286"/>
    <mergeCell ref="A287:K287"/>
    <mergeCell ref="A289:K289"/>
    <mergeCell ref="B295:K295"/>
    <mergeCell ref="A215:K215"/>
    <mergeCell ref="A75:K75"/>
    <mergeCell ref="J137:K137"/>
    <mergeCell ref="A139:K139"/>
    <mergeCell ref="A140:K140"/>
    <mergeCell ref="A142:K142"/>
    <mergeCell ref="B197:C197"/>
    <mergeCell ref="B201:C201"/>
    <mergeCell ref="J209:K209"/>
    <mergeCell ref="H210:K210"/>
    <mergeCell ref="A212:K212"/>
    <mergeCell ref="A213:K213"/>
    <mergeCell ref="A73:K73"/>
    <mergeCell ref="A4:K4"/>
    <mergeCell ref="A5:K5"/>
    <mergeCell ref="A7:K7"/>
    <mergeCell ref="J69:K69"/>
    <mergeCell ref="A72:K72"/>
  </mergeCells>
  <printOptions horizontalCentered="1"/>
  <pageMargins left="0.5" right="0.5" top="0.75" bottom="0.75" header="0.5" footer="0.5"/>
  <pageSetup scale="62" fitToHeight="6" orientation="portrait" r:id="rId1"/>
  <headerFooter alignWithMargins="0"/>
  <rowBreaks count="5" manualBreakCount="5">
    <brk id="66" max="10" man="1"/>
    <brk id="134" max="10" man="1"/>
    <brk id="206" max="10" man="1"/>
    <brk id="282" max="10" man="1"/>
    <brk id="329" max="10"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Entergy Louisiana, LLC</vt:lpstr>
      <vt:lpstr>'Entergy Louisiana, LLC'!Print_Area</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lsande2</dc:creator>
  <cp:lastModifiedBy>lsande2</cp:lastModifiedBy>
  <cp:lastPrinted>2014-05-29T22:10:07Z</cp:lastPrinted>
  <dcterms:created xsi:type="dcterms:W3CDTF">2014-05-29T22:05:03Z</dcterms:created>
  <dcterms:modified xsi:type="dcterms:W3CDTF">2014-05-30T14:39:26Z</dcterms:modified>
</cp:coreProperties>
</file>